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laralong/Desktop/PhD/Ureteroscope/Data and Stats/"/>
    </mc:Choice>
  </mc:AlternateContent>
  <xr:revisionPtr revIDLastSave="0" documentId="13_ncr:1_{A2DD6A7A-69DA-8747-934F-CAABB9CCD8CD}" xr6:coauthVersionLast="47" xr6:coauthVersionMax="47" xr10:uidLastSave="{00000000-0000-0000-0000-000000000000}"/>
  <bookViews>
    <workbookView xWindow="14740" yWindow="-17220" windowWidth="35780" windowHeight="16420" xr2:uid="{F62A1A36-142A-F742-B2D1-564DA80BF9D8}"/>
  </bookViews>
  <sheets>
    <sheet name="OCT vs Histology Data" sheetId="1" r:id="rId1"/>
    <sheet name="Power boxplot" sheetId="14" r:id="rId2"/>
    <sheet name="Control Test Set" sheetId="17" r:id="rId3"/>
    <sheet name="Lesion Test Set" sheetId="16" r:id="rId4"/>
    <sheet name="Physician Detection Study" sheetId="18" r:id="rId5"/>
    <sheet name="Pathologist Measurements" sheetId="19" r:id="rId6"/>
    <sheet name="OCT vs histo" sheetId="20" r:id="rId7"/>
  </sheets>
  <definedNames>
    <definedName name="_xlnm._FilterDatabase" localSheetId="0" hidden="1">'OCT vs Histology Data'!$A$2:$P$37</definedName>
    <definedName name="_xlnm._FilterDatabase" localSheetId="4" hidden="1">'Physician Detection Study'!$A$2:$F$2</definedName>
    <definedName name="_xlchart.v1.0" hidden="1">'Power boxplot'!$B$2:$B$28</definedName>
    <definedName name="_xlchart.v1.1" hidden="1">'Power boxplot'!$C$2:$C$28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8" i="18" l="1"/>
  <c r="G127" i="18"/>
  <c r="G126" i="18"/>
  <c r="G125" i="18"/>
  <c r="G124" i="18"/>
  <c r="G123" i="18"/>
  <c r="G122" i="18"/>
  <c r="G121" i="18"/>
  <c r="G120" i="18"/>
  <c r="G119" i="18"/>
  <c r="G118" i="18"/>
  <c r="G117" i="18"/>
  <c r="G116" i="18"/>
  <c r="G115" i="18"/>
  <c r="G114" i="18"/>
  <c r="G113" i="18"/>
  <c r="G112" i="18"/>
  <c r="G111" i="18"/>
  <c r="G109" i="18"/>
  <c r="G108" i="18"/>
  <c r="G107" i="18"/>
  <c r="G106" i="18"/>
  <c r="G105" i="18"/>
  <c r="G104" i="18"/>
  <c r="G103" i="18"/>
  <c r="G102" i="18"/>
  <c r="G101" i="18"/>
  <c r="G100" i="18"/>
  <c r="G99" i="18"/>
  <c r="G98" i="18"/>
  <c r="G97" i="18"/>
  <c r="G96" i="18"/>
  <c r="G95" i="18"/>
  <c r="G94" i="18"/>
  <c r="G93" i="18"/>
  <c r="G92" i="18"/>
  <c r="G91" i="18"/>
  <c r="G90" i="18"/>
  <c r="G89" i="18"/>
  <c r="G88" i="18"/>
  <c r="G85" i="18"/>
  <c r="G84" i="18"/>
  <c r="G83" i="18"/>
  <c r="G82" i="18"/>
  <c r="G81" i="18"/>
  <c r="G80" i="18"/>
  <c r="G79" i="18"/>
  <c r="G78" i="18"/>
  <c r="G77" i="18"/>
  <c r="G76" i="18"/>
  <c r="G75" i="18"/>
  <c r="G74" i="18"/>
  <c r="G73" i="18"/>
  <c r="G72" i="18"/>
  <c r="G71" i="18"/>
  <c r="G69" i="18"/>
  <c r="G68" i="18"/>
  <c r="G67" i="18"/>
  <c r="G66" i="18"/>
  <c r="G65" i="18"/>
  <c r="G64" i="18"/>
  <c r="G63" i="18"/>
  <c r="G62" i="18"/>
  <c r="G61" i="18"/>
  <c r="G60" i="18"/>
  <c r="G59" i="18"/>
  <c r="G58" i="18"/>
  <c r="G56" i="18"/>
  <c r="G55" i="18"/>
  <c r="G54" i="18"/>
  <c r="G53" i="18"/>
  <c r="G52" i="18"/>
  <c r="G51" i="18"/>
  <c r="G50" i="18"/>
  <c r="G49" i="18"/>
  <c r="G48" i="18"/>
  <c r="G47" i="18"/>
  <c r="G46" i="18"/>
  <c r="G44" i="18"/>
  <c r="G43" i="18"/>
  <c r="G42" i="18"/>
  <c r="G41" i="18"/>
  <c r="G40" i="18"/>
  <c r="G38" i="18"/>
  <c r="G37" i="18"/>
  <c r="G36" i="18"/>
  <c r="G34" i="18"/>
  <c r="G33" i="18"/>
  <c r="G32" i="18"/>
  <c r="G31" i="18"/>
  <c r="G30" i="18"/>
  <c r="G29" i="18"/>
  <c r="G27" i="18"/>
  <c r="G26" i="18"/>
  <c r="G25" i="18"/>
  <c r="G24" i="18"/>
  <c r="G23" i="18"/>
  <c r="G21" i="18"/>
  <c r="G20" i="18"/>
  <c r="G18" i="18"/>
  <c r="G17" i="18"/>
  <c r="G16" i="18"/>
  <c r="G15" i="18"/>
  <c r="G14" i="18"/>
  <c r="G13" i="18"/>
  <c r="G12" i="18"/>
  <c r="G11" i="18"/>
  <c r="G10" i="18"/>
  <c r="G9" i="18"/>
  <c r="G8" i="18"/>
  <c r="G7" i="18"/>
  <c r="G5" i="18"/>
  <c r="G4" i="18"/>
  <c r="G3" i="18"/>
  <c r="B133" i="18" l="1"/>
  <c r="B132" i="18"/>
  <c r="H128" i="18"/>
  <c r="H127" i="18"/>
  <c r="H120" i="18"/>
  <c r="H119" i="18"/>
  <c r="H112" i="18"/>
  <c r="H111" i="18"/>
  <c r="H110" i="18"/>
  <c r="H104" i="18"/>
  <c r="H103" i="18"/>
  <c r="H102" i="18"/>
  <c r="H96" i="18"/>
  <c r="H95" i="18"/>
  <c r="H94" i="18"/>
  <c r="H88" i="18"/>
  <c r="H87" i="18"/>
  <c r="H86" i="18"/>
  <c r="H85" i="18"/>
  <c r="H84" i="18"/>
  <c r="H79" i="18"/>
  <c r="H78" i="18"/>
  <c r="H77" i="18"/>
  <c r="H76" i="18"/>
  <c r="H71" i="18"/>
  <c r="H70" i="18"/>
  <c r="H69" i="18"/>
  <c r="H68" i="18"/>
  <c r="H62" i="18"/>
  <c r="H61" i="18"/>
  <c r="H60" i="18"/>
  <c r="H57" i="18"/>
  <c r="H54" i="18"/>
  <c r="H53" i="18"/>
  <c r="H52" i="18"/>
  <c r="H46" i="18"/>
  <c r="H45" i="18"/>
  <c r="H44" i="18"/>
  <c r="H39" i="18"/>
  <c r="H36" i="18"/>
  <c r="H35" i="18"/>
  <c r="H32" i="18"/>
  <c r="H31" i="18"/>
  <c r="H28" i="18"/>
  <c r="H24" i="18"/>
  <c r="H23" i="18"/>
  <c r="H22" i="18"/>
  <c r="H21" i="18"/>
  <c r="H19" i="18"/>
  <c r="H15" i="18"/>
  <c r="H14" i="18"/>
  <c r="H13" i="18"/>
  <c r="H12" i="18"/>
  <c r="H7" i="18"/>
  <c r="H6" i="18"/>
  <c r="H5" i="18"/>
  <c r="H4" i="18"/>
  <c r="H8" i="18"/>
  <c r="H9" i="18"/>
  <c r="H10" i="18"/>
  <c r="H11" i="18"/>
  <c r="H16" i="18"/>
  <c r="H17" i="18"/>
  <c r="H18" i="18"/>
  <c r="H20" i="18"/>
  <c r="H25" i="18"/>
  <c r="H26" i="18"/>
  <c r="H27" i="18"/>
  <c r="H29" i="18"/>
  <c r="H30" i="18"/>
  <c r="H33" i="18"/>
  <c r="H34" i="18"/>
  <c r="H37" i="18"/>
  <c r="H38" i="18"/>
  <c r="H40" i="18"/>
  <c r="H41" i="18"/>
  <c r="H42" i="18"/>
  <c r="H43" i="18"/>
  <c r="H47" i="18"/>
  <c r="H48" i="18"/>
  <c r="H49" i="18"/>
  <c r="H50" i="18"/>
  <c r="H51" i="18"/>
  <c r="H55" i="18"/>
  <c r="H56" i="18"/>
  <c r="H58" i="18"/>
  <c r="H59" i="18"/>
  <c r="H63" i="18"/>
  <c r="H64" i="18"/>
  <c r="H65" i="18"/>
  <c r="H66" i="18"/>
  <c r="H67" i="18"/>
  <c r="H72" i="18"/>
  <c r="H73" i="18"/>
  <c r="H74" i="18"/>
  <c r="H75" i="18"/>
  <c r="H80" i="18"/>
  <c r="H81" i="18"/>
  <c r="H82" i="18"/>
  <c r="H83" i="18"/>
  <c r="H89" i="18"/>
  <c r="H90" i="18"/>
  <c r="H91" i="18"/>
  <c r="H92" i="18"/>
  <c r="H93" i="18"/>
  <c r="H97" i="18"/>
  <c r="H98" i="18"/>
  <c r="H99" i="18"/>
  <c r="H100" i="18"/>
  <c r="H101" i="18"/>
  <c r="H105" i="18"/>
  <c r="H106" i="18"/>
  <c r="H107" i="18"/>
  <c r="H108" i="18"/>
  <c r="H109" i="18"/>
  <c r="H113" i="18"/>
  <c r="H114" i="18"/>
  <c r="H115" i="18"/>
  <c r="H116" i="18"/>
  <c r="H117" i="18"/>
  <c r="H118" i="18"/>
  <c r="H121" i="18"/>
  <c r="H122" i="18"/>
  <c r="H123" i="18"/>
  <c r="H124" i="18"/>
  <c r="H125" i="18"/>
  <c r="H126" i="18"/>
  <c r="G129" i="18"/>
  <c r="E130" i="18"/>
  <c r="E129" i="18"/>
  <c r="F4" i="18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F62" i="18"/>
  <c r="F63" i="18"/>
  <c r="F64" i="18"/>
  <c r="F65" i="18"/>
  <c r="F66" i="18"/>
  <c r="F67" i="18"/>
  <c r="F68" i="18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F91" i="18"/>
  <c r="F92" i="18"/>
  <c r="F93" i="18"/>
  <c r="F94" i="18"/>
  <c r="F95" i="18"/>
  <c r="F96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20" i="18"/>
  <c r="F121" i="18"/>
  <c r="F122" i="18"/>
  <c r="F123" i="18"/>
  <c r="F124" i="18"/>
  <c r="F125" i="18"/>
  <c r="F126" i="18"/>
  <c r="F127" i="18"/>
  <c r="F128" i="18"/>
  <c r="F3" i="18"/>
  <c r="D3" i="18"/>
  <c r="C130" i="18"/>
  <c r="C129" i="18"/>
  <c r="C131" i="18" s="1"/>
  <c r="B130" i="18"/>
  <c r="B129" i="18"/>
  <c r="D115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D105" i="18"/>
  <c r="D106" i="18"/>
  <c r="D107" i="18"/>
  <c r="D108" i="18"/>
  <c r="D109" i="18"/>
  <c r="D110" i="18"/>
  <c r="D111" i="18"/>
  <c r="D112" i="18"/>
  <c r="D113" i="18"/>
  <c r="D114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C10" i="17"/>
  <c r="D10" i="17"/>
  <c r="E10" i="17"/>
  <c r="F10" i="17"/>
  <c r="G10" i="17"/>
  <c r="H10" i="17"/>
  <c r="I10" i="17"/>
  <c r="J10" i="17"/>
  <c r="K10" i="17"/>
  <c r="L10" i="17"/>
  <c r="M10" i="17"/>
  <c r="B10" i="17"/>
  <c r="F25" i="16"/>
  <c r="E37" i="16"/>
  <c r="D37" i="16"/>
  <c r="C37" i="16"/>
  <c r="E36" i="16"/>
  <c r="E43" i="16" s="1"/>
  <c r="D36" i="16"/>
  <c r="D43" i="16" s="1"/>
  <c r="C36" i="16"/>
  <c r="C24" i="16"/>
  <c r="C42" i="16" s="1"/>
  <c r="F42" i="16" s="1"/>
  <c r="E24" i="16"/>
  <c r="E42" i="16" s="1"/>
  <c r="D24" i="16"/>
  <c r="D42" i="16" s="1"/>
  <c r="D13" i="16"/>
  <c r="E13" i="16"/>
  <c r="D12" i="16"/>
  <c r="D41" i="16" s="1"/>
  <c r="E12" i="16"/>
  <c r="E41" i="16" s="1"/>
  <c r="E44" i="16" s="1"/>
  <c r="C13" i="16"/>
  <c r="C12" i="16"/>
  <c r="C41" i="16" s="1"/>
  <c r="B28" i="16"/>
  <c r="B29" i="16" s="1"/>
  <c r="B30" i="16" s="1"/>
  <c r="B31" i="16" s="1"/>
  <c r="B32" i="16" s="1"/>
  <c r="B33" i="16" s="1"/>
  <c r="B34" i="16" s="1"/>
  <c r="B35" i="16" s="1"/>
  <c r="B16" i="16"/>
  <c r="B17" i="16" s="1"/>
  <c r="B18" i="16" s="1"/>
  <c r="B19" i="16" s="1"/>
  <c r="B20" i="16" s="1"/>
  <c r="B21" i="16" s="1"/>
  <c r="B22" i="16" s="1"/>
  <c r="B23" i="16" s="1"/>
  <c r="B4" i="16"/>
  <c r="B5" i="16" s="1"/>
  <c r="B6" i="16" s="1"/>
  <c r="B7" i="16" s="1"/>
  <c r="B8" i="16" s="1"/>
  <c r="B9" i="16" s="1"/>
  <c r="B10" i="16" s="1"/>
  <c r="B11" i="16" s="1"/>
  <c r="B131" i="18" l="1"/>
  <c r="E139" i="18"/>
  <c r="E131" i="18"/>
  <c r="C136" i="18"/>
  <c r="E137" i="18"/>
  <c r="E144" i="18" s="1"/>
  <c r="H3" i="18"/>
  <c r="G130" i="18"/>
  <c r="G131" i="18" s="1"/>
  <c r="E136" i="18"/>
  <c r="E140" i="18" s="1"/>
  <c r="E138" i="18"/>
  <c r="F37" i="16"/>
  <c r="F41" i="16"/>
  <c r="F36" i="16"/>
  <c r="C138" i="18"/>
  <c r="C146" i="18" s="1"/>
  <c r="C139" i="18"/>
  <c r="C137" i="18"/>
  <c r="N10" i="17"/>
  <c r="D44" i="16"/>
  <c r="C43" i="16"/>
  <c r="F43" i="16" s="1"/>
  <c r="F24" i="16"/>
  <c r="F13" i="16"/>
  <c r="F12" i="16"/>
  <c r="G8" i="1"/>
  <c r="G7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9" i="1"/>
  <c r="I30" i="1"/>
  <c r="I31" i="1"/>
  <c r="I32" i="1"/>
  <c r="I28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2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28" i="1"/>
  <c r="I6" i="1"/>
  <c r="H6" i="1"/>
  <c r="G6" i="1"/>
  <c r="Y33" i="1"/>
  <c r="Y34" i="1"/>
  <c r="Y35" i="1"/>
  <c r="Y36" i="1"/>
  <c r="Y37" i="1"/>
  <c r="X33" i="1"/>
  <c r="X34" i="1"/>
  <c r="X35" i="1"/>
  <c r="X36" i="1"/>
  <c r="X37" i="1"/>
  <c r="W33" i="1"/>
  <c r="W34" i="1"/>
  <c r="W35" i="1"/>
  <c r="W36" i="1"/>
  <c r="W37" i="1"/>
  <c r="L28" i="1"/>
  <c r="L29" i="1"/>
  <c r="L30" i="1"/>
  <c r="L31" i="1"/>
  <c r="L32" i="1"/>
  <c r="L12" i="1"/>
  <c r="L13" i="1"/>
  <c r="L14" i="1"/>
  <c r="K12" i="1"/>
  <c r="K13" i="1"/>
  <c r="K14" i="1"/>
  <c r="K30" i="1"/>
  <c r="K31" i="1"/>
  <c r="K32" i="1"/>
  <c r="K29" i="1"/>
  <c r="K11" i="1"/>
  <c r="L11" i="1"/>
  <c r="K28" i="1"/>
  <c r="K10" i="1"/>
  <c r="L10" i="1"/>
  <c r="L19" i="1"/>
  <c r="L20" i="1"/>
  <c r="L21" i="1"/>
  <c r="L22" i="1"/>
  <c r="L23" i="1"/>
  <c r="K19" i="1"/>
  <c r="K20" i="1"/>
  <c r="K21" i="1"/>
  <c r="K22" i="1"/>
  <c r="K23" i="1"/>
  <c r="L3" i="1"/>
  <c r="K5" i="1"/>
  <c r="K4" i="1"/>
  <c r="L17" i="1"/>
  <c r="L18" i="1"/>
  <c r="L27" i="1"/>
  <c r="L9" i="1"/>
  <c r="K15" i="1"/>
  <c r="K24" i="1"/>
  <c r="K6" i="1"/>
  <c r="K7" i="1"/>
  <c r="K16" i="1"/>
  <c r="K25" i="1"/>
  <c r="K26" i="1"/>
  <c r="K8" i="1"/>
  <c r="K17" i="1"/>
  <c r="K18" i="1"/>
  <c r="K27" i="1"/>
  <c r="K9" i="1"/>
  <c r="K3" i="1"/>
  <c r="L8" i="1"/>
  <c r="L16" i="1"/>
  <c r="L7" i="1"/>
  <c r="L15" i="1"/>
  <c r="L24" i="1"/>
  <c r="L6" i="1"/>
  <c r="L25" i="1"/>
  <c r="L26" i="1"/>
  <c r="E145" i="18" l="1"/>
  <c r="G138" i="18"/>
  <c r="E152" i="18" s="1"/>
  <c r="G137" i="18"/>
  <c r="D151" i="18" s="1"/>
  <c r="G139" i="18"/>
  <c r="D153" i="18" s="1"/>
  <c r="G136" i="18"/>
  <c r="C142" i="18"/>
  <c r="E151" i="18"/>
  <c r="E146" i="18"/>
  <c r="E142" i="18"/>
  <c r="C143" i="18"/>
  <c r="C140" i="18"/>
  <c r="E143" i="18"/>
  <c r="H24" i="16"/>
  <c r="G36" i="16"/>
  <c r="H36" i="16" s="1"/>
  <c r="C145" i="18"/>
  <c r="C144" i="18"/>
  <c r="C44" i="16"/>
  <c r="G12" i="16"/>
  <c r="H12" i="16" s="1"/>
  <c r="G24" i="16"/>
  <c r="S4" i="1"/>
  <c r="S5" i="1"/>
  <c r="S3" i="1"/>
  <c r="E153" i="18" l="1"/>
  <c r="G146" i="18"/>
  <c r="D150" i="18"/>
  <c r="G142" i="18"/>
  <c r="E156" i="18" s="1"/>
  <c r="E150" i="18"/>
  <c r="G144" i="18"/>
  <c r="E158" i="18" s="1"/>
  <c r="G140" i="18"/>
  <c r="E154" i="18" s="1"/>
  <c r="G145" i="18"/>
  <c r="E159" i="18" s="1"/>
  <c r="D152" i="18"/>
  <c r="G143" i="18"/>
  <c r="E157" i="18" s="1"/>
  <c r="F44" i="16"/>
  <c r="D157" i="18" l="1"/>
  <c r="D159" i="18"/>
  <c r="D158" i="18"/>
  <c r="D156" i="18"/>
  <c r="G42" i="16"/>
  <c r="E45" i="16"/>
  <c r="G41" i="16"/>
  <c r="G43" i="16"/>
  <c r="D45" i="16"/>
  <c r="C45" i="16"/>
</calcChain>
</file>

<file path=xl/sharedStrings.xml><?xml version="1.0" encoding="utf-8"?>
<sst xmlns="http://schemas.openxmlformats.org/spreadsheetml/2006/main" count="854" uniqueCount="136">
  <si>
    <t>Ureter #</t>
  </si>
  <si>
    <t>Starting slice</t>
  </si>
  <si>
    <t>Ending slice</t>
  </si>
  <si>
    <t>Patient Name</t>
  </si>
  <si>
    <t>Total slices</t>
  </si>
  <si>
    <t>URT_RF_1</t>
  </si>
  <si>
    <t>URT_RF_2</t>
  </si>
  <si>
    <t>Power</t>
  </si>
  <si>
    <t>Block #</t>
  </si>
  <si>
    <t>Lesion size (#slices)</t>
  </si>
  <si>
    <t>Lesion size (cm)</t>
  </si>
  <si>
    <t>Lesion</t>
  </si>
  <si>
    <t>Average</t>
  </si>
  <si>
    <t>Total</t>
  </si>
  <si>
    <t># slides</t>
  </si>
  <si>
    <t>Max slide</t>
  </si>
  <si>
    <t>Control 1</t>
  </si>
  <si>
    <t>Control 2</t>
  </si>
  <si>
    <t>Control 3</t>
  </si>
  <si>
    <t>Stdev</t>
  </si>
  <si>
    <t>Scan F#</t>
  </si>
  <si>
    <t>Control 4</t>
  </si>
  <si>
    <t>Control 5</t>
  </si>
  <si>
    <t>Control 6</t>
  </si>
  <si>
    <t>Control 7</t>
  </si>
  <si>
    <t>Control 8</t>
  </si>
  <si>
    <t>URT_RF_3</t>
  </si>
  <si>
    <t>Urt</t>
  </si>
  <si>
    <t>Low</t>
  </si>
  <si>
    <t>Med</t>
  </si>
  <si>
    <t>High</t>
  </si>
  <si>
    <t>Medium</t>
  </si>
  <si>
    <t>yes</t>
  </si>
  <si>
    <t>no</t>
  </si>
  <si>
    <t>Total included</t>
  </si>
  <si>
    <t>Total excluded</t>
  </si>
  <si>
    <t>notes</t>
  </si>
  <si>
    <t>distortion</t>
  </si>
  <si>
    <t>Frequency</t>
  </si>
  <si>
    <t>Notes</t>
  </si>
  <si>
    <t>no histo</t>
  </si>
  <si>
    <t>on fold</t>
  </si>
  <si>
    <t>artifact</t>
  </si>
  <si>
    <t>frequency possible</t>
  </si>
  <si>
    <t xml:space="preserve"> Control 1</t>
  </si>
  <si>
    <t xml:space="preserve"> Control 2</t>
  </si>
  <si>
    <t>TOTAL</t>
  </si>
  <si>
    <t>TP</t>
  </si>
  <si>
    <t>SN</t>
  </si>
  <si>
    <t>SP</t>
  </si>
  <si>
    <t>I</t>
  </si>
  <si>
    <t>N</t>
  </si>
  <si>
    <t>TN</t>
  </si>
  <si>
    <t>FP</t>
  </si>
  <si>
    <t>FN</t>
  </si>
  <si>
    <t>PPV</t>
  </si>
  <si>
    <t>NPV</t>
  </si>
  <si>
    <t>Answer</t>
  </si>
  <si>
    <t>Stat</t>
  </si>
  <si>
    <t>Number</t>
  </si>
  <si>
    <t>Key</t>
  </si>
  <si>
    <t>% Correct</t>
  </si>
  <si>
    <t>Histo</t>
  </si>
  <si>
    <t>Length (mm)</t>
  </si>
  <si>
    <t>22-56-3</t>
  </si>
  <si>
    <t>22-52-9</t>
  </si>
  <si>
    <t>None</t>
  </si>
  <si>
    <t>No lesion identified</t>
  </si>
  <si>
    <t>22-91-4</t>
  </si>
  <si>
    <t>No lesion identified, 3.49 mm denuded section</t>
  </si>
  <si>
    <t>22-94-4</t>
  </si>
  <si>
    <t>22-95-7</t>
  </si>
  <si>
    <t>NA</t>
  </si>
  <si>
    <t>22-55-4</t>
  </si>
  <si>
    <t>22-57-(6?)</t>
  </si>
  <si>
    <t>22-58-3</t>
  </si>
  <si>
    <t>22-59-8</t>
  </si>
  <si>
    <t>22-60-8</t>
  </si>
  <si>
    <t>22-61-13</t>
  </si>
  <si>
    <t>22-62-5</t>
  </si>
  <si>
    <t>4.43 separate denuded region</t>
  </si>
  <si>
    <t>22-80-11</t>
  </si>
  <si>
    <t>22-79-2</t>
  </si>
  <si>
    <t>Photo</t>
  </si>
  <si>
    <t>22-56-5</t>
  </si>
  <si>
    <t>22-65-10</t>
  </si>
  <si>
    <t>2nd lesion 2.30</t>
  </si>
  <si>
    <t>22-63-126</t>
  </si>
  <si>
    <t>22-65-12</t>
  </si>
  <si>
    <t>2nd lesion 2.62</t>
  </si>
  <si>
    <t>22-66-5</t>
  </si>
  <si>
    <t>22-67-8</t>
  </si>
  <si>
    <t>22-75-8</t>
  </si>
  <si>
    <t>No lesion identified - 9.61 mm denuded region</t>
  </si>
  <si>
    <t>22-77-(6?)</t>
  </si>
  <si>
    <t>22-78-7</t>
  </si>
  <si>
    <t>22-76-6</t>
  </si>
  <si>
    <t>22-81-6</t>
  </si>
  <si>
    <t>22-82-4</t>
  </si>
  <si>
    <t>22-83-6</t>
  </si>
  <si>
    <t>22-84-5</t>
  </si>
  <si>
    <t>No lesion, 2.75 mm denuded region</t>
  </si>
  <si>
    <t>22-85-4</t>
  </si>
  <si>
    <t>22-86-7</t>
  </si>
  <si>
    <t>22-87-7</t>
  </si>
  <si>
    <t>22-88-12</t>
  </si>
  <si>
    <t>22-89-3</t>
  </si>
  <si>
    <t>Type</t>
  </si>
  <si>
    <t>Measurement (mm)</t>
  </si>
  <si>
    <t>OCT</t>
  </si>
  <si>
    <t>FN (by criteria)</t>
  </si>
  <si>
    <t>Nvision OCT</t>
  </si>
  <si>
    <t>Preliminary max lesion mm (cm)</t>
  </si>
  <si>
    <t>Did not meet OCT injury criteria</t>
  </si>
  <si>
    <t>No lesion on OCT</t>
  </si>
  <si>
    <t>`</t>
  </si>
  <si>
    <t>No lesion on histology</t>
  </si>
  <si>
    <t>Ask path</t>
  </si>
  <si>
    <t>Histology measurements (Preliminary)</t>
  </si>
  <si>
    <t>OCT lesion size measurement (cm)</t>
  </si>
  <si>
    <t># Figures used</t>
  </si>
  <si>
    <t>Urt #</t>
  </si>
  <si>
    <t>OCT lesion physician test data set summary</t>
  </si>
  <si>
    <t>Slice numbers for physician test dataset controls and amount of figures used</t>
  </si>
  <si>
    <t>Physician 1 (Routh)</t>
  </si>
  <si>
    <t>Physician 2 (Struycken)</t>
  </si>
  <si>
    <t>Physician 3 (Kim)</t>
  </si>
  <si>
    <t>Total normal images</t>
  </si>
  <si>
    <t>Total injured images</t>
  </si>
  <si>
    <t>Total images</t>
  </si>
  <si>
    <t>Time to complete test</t>
  </si>
  <si>
    <t>Total correct</t>
  </si>
  <si>
    <t>All physicians</t>
  </si>
  <si>
    <t>Pathologist measurement of max lesion size</t>
  </si>
  <si>
    <t>Slide Number 
(year-block-slide#)</t>
  </si>
  <si>
    <t>cross sectional control slide for 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</si>
</sst>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9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wrapText="1"/>
    </xf>
    <xf numFmtId="0" fontId="0" fillId="3" borderId="0" xfId="0" applyFill="1" applyAlignment="1">
      <alignment wrapText="1"/>
    </xf>
    <xf numFmtId="9" fontId="0" fillId="0" borderId="0" xfId="0" applyNumberFormat="1" applyAlignment="1">
      <alignment wrapText="1"/>
    </xf>
    <xf numFmtId="0" fontId="2" fillId="5" borderId="4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7" borderId="3" xfId="0" applyFont="1" applyFill="1" applyBorder="1" applyAlignment="1">
      <alignment horizontal="left" wrapText="1"/>
    </xf>
    <xf numFmtId="0" fontId="2" fillId="9" borderId="3" xfId="0" applyFont="1" applyFill="1" applyBorder="1" applyAlignment="1">
      <alignment horizontal="left" wrapText="1"/>
    </xf>
    <xf numFmtId="0" fontId="0" fillId="7" borderId="3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9" borderId="3" xfId="0" applyFill="1" applyBorder="1" applyAlignment="1">
      <alignment horizontal="left" wrapText="1"/>
    </xf>
    <xf numFmtId="0" fontId="0" fillId="10" borderId="5" xfId="0" applyFill="1" applyBorder="1" applyAlignment="1">
      <alignment horizontal="left" wrapText="1"/>
    </xf>
    <xf numFmtId="0" fontId="0" fillId="11" borderId="4" xfId="0" applyFill="1" applyBorder="1" applyAlignment="1">
      <alignment horizontal="left" wrapText="1"/>
    </xf>
    <xf numFmtId="1" fontId="0" fillId="7" borderId="3" xfId="0" applyNumberFormat="1" applyFill="1" applyBorder="1" applyAlignment="1">
      <alignment horizontal="left" wrapText="1"/>
    </xf>
    <xf numFmtId="1" fontId="3" fillId="7" borderId="3" xfId="0" applyNumberFormat="1" applyFont="1" applyFill="1" applyBorder="1" applyAlignment="1">
      <alignment horizontal="left" wrapText="1"/>
    </xf>
    <xf numFmtId="0" fontId="0" fillId="12" borderId="0" xfId="0" applyFill="1" applyAlignment="1">
      <alignment wrapText="1"/>
    </xf>
    <xf numFmtId="0" fontId="2" fillId="0" borderId="0" xfId="0" applyFont="1" applyAlignment="1">
      <alignment horizontal="center"/>
    </xf>
    <xf numFmtId="0" fontId="2" fillId="5" borderId="7" xfId="0" applyFont="1" applyFill="1" applyBorder="1" applyAlignment="1">
      <alignment horizontal="left" wrapText="1"/>
    </xf>
    <xf numFmtId="0" fontId="0" fillId="7" borderId="7" xfId="0" applyFill="1" applyBorder="1" applyAlignment="1">
      <alignment horizontal="left" wrapText="1"/>
    </xf>
    <xf numFmtId="0" fontId="0" fillId="10" borderId="8" xfId="0" applyFill="1" applyBorder="1" applyAlignment="1">
      <alignment horizontal="left" wrapText="1"/>
    </xf>
    <xf numFmtId="1" fontId="0" fillId="7" borderId="7" xfId="0" applyNumberFormat="1" applyFill="1" applyBorder="1" applyAlignment="1">
      <alignment horizontal="left" wrapText="1"/>
    </xf>
    <xf numFmtId="1" fontId="3" fillId="7" borderId="7" xfId="0" applyNumberFormat="1" applyFont="1" applyFill="1" applyBorder="1" applyAlignment="1">
      <alignment horizontal="left" wrapText="1"/>
    </xf>
    <xf numFmtId="0" fontId="0" fillId="11" borderId="9" xfId="0" applyFill="1" applyBorder="1" applyAlignment="1">
      <alignment horizontal="left" wrapText="1"/>
    </xf>
    <xf numFmtId="165" fontId="0" fillId="0" borderId="0" xfId="0" applyNumberFormat="1"/>
    <xf numFmtId="2" fontId="0" fillId="0" borderId="0" xfId="0" applyNumberFormat="1"/>
    <xf numFmtId="9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1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0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0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9" fontId="0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5" fillId="6" borderId="6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5" fillId="8" borderId="5" xfId="0" applyFont="1" applyFill="1" applyBorder="1" applyAlignment="1">
      <alignment horizontal="center" wrapText="1"/>
    </xf>
    <xf numFmtId="0" fontId="5" fillId="8" borderId="6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5" fillId="5" borderId="4" xfId="0" applyFont="1" applyFill="1" applyBorder="1" applyAlignment="1">
      <alignment horizontal="left" wrapText="1"/>
    </xf>
    <xf numFmtId="0" fontId="5" fillId="5" borderId="3" xfId="0" applyFont="1" applyFill="1" applyBorder="1" applyAlignment="1">
      <alignment horizontal="left" wrapText="1"/>
    </xf>
    <xf numFmtId="0" fontId="5" fillId="7" borderId="3" xfId="0" applyFont="1" applyFill="1" applyBorder="1" applyAlignment="1">
      <alignment horizontal="left" wrapText="1"/>
    </xf>
    <xf numFmtId="0" fontId="5" fillId="10" borderId="5" xfId="0" applyFont="1" applyFill="1" applyBorder="1" applyAlignment="1">
      <alignment horizontal="left" wrapText="1"/>
    </xf>
    <xf numFmtId="1" fontId="6" fillId="7" borderId="3" xfId="0" applyNumberFormat="1" applyFont="1" applyFill="1" applyBorder="1" applyAlignment="1">
      <alignment horizontal="left" wrapText="1"/>
    </xf>
    <xf numFmtId="1" fontId="7" fillId="7" borderId="3" xfId="0" applyNumberFormat="1" applyFont="1" applyFill="1" applyBorder="1" applyAlignment="1">
      <alignment horizontal="left" wrapText="1"/>
    </xf>
    <xf numFmtId="0" fontId="5" fillId="11" borderId="4" xfId="0" applyFont="1" applyFill="1" applyBorder="1" applyAlignment="1">
      <alignment horizontal="left" wrapText="1"/>
    </xf>
    <xf numFmtId="0" fontId="5" fillId="9" borderId="3" xfId="0" applyFont="1" applyFill="1" applyBorder="1" applyAlignment="1">
      <alignment horizontal="left" wrapText="1"/>
    </xf>
    <xf numFmtId="0" fontId="6" fillId="7" borderId="3" xfId="0" applyFont="1" applyFill="1" applyBorder="1" applyAlignment="1">
      <alignment horizontal="left" wrapText="1"/>
    </xf>
    <xf numFmtId="0" fontId="6" fillId="10" borderId="5" xfId="0" applyFont="1" applyFill="1" applyBorder="1" applyAlignment="1">
      <alignment horizontal="left" wrapText="1"/>
    </xf>
    <xf numFmtId="1" fontId="8" fillId="7" borderId="3" xfId="0" applyNumberFormat="1" applyFont="1" applyFill="1" applyBorder="1" applyAlignment="1">
      <alignment horizontal="left" wrapText="1"/>
    </xf>
    <xf numFmtId="0" fontId="6" fillId="11" borderId="4" xfId="0" applyFont="1" applyFill="1" applyBorder="1" applyAlignment="1">
      <alignment horizontal="left" wrapText="1"/>
    </xf>
    <xf numFmtId="0" fontId="6" fillId="9" borderId="3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12" borderId="4" xfId="0" applyFont="1" applyFill="1" applyBorder="1" applyAlignment="1">
      <alignment horizontal="left" wrapText="1"/>
    </xf>
    <xf numFmtId="0" fontId="5" fillId="12" borderId="3" xfId="0" applyFont="1" applyFill="1" applyBorder="1" applyAlignment="1">
      <alignment horizontal="left" wrapText="1"/>
    </xf>
    <xf numFmtId="0" fontId="6" fillId="12" borderId="3" xfId="0" applyFont="1" applyFill="1" applyBorder="1" applyAlignment="1">
      <alignment horizontal="left" wrapText="1"/>
    </xf>
    <xf numFmtId="0" fontId="6" fillId="12" borderId="5" xfId="0" applyFont="1" applyFill="1" applyBorder="1" applyAlignment="1">
      <alignment horizontal="left" wrapText="1"/>
    </xf>
    <xf numFmtId="1" fontId="6" fillId="12" borderId="3" xfId="0" applyNumberFormat="1" applyFont="1" applyFill="1" applyBorder="1" applyAlignment="1">
      <alignment horizontal="left" wrapText="1"/>
    </xf>
    <xf numFmtId="0" fontId="6" fillId="12" borderId="4" xfId="0" applyFont="1" applyFill="1" applyBorder="1" applyAlignment="1">
      <alignment horizontal="left" wrapText="1"/>
    </xf>
    <xf numFmtId="0" fontId="5" fillId="0" borderId="0" xfId="0" applyFont="1" applyAlignment="1">
      <alignment wrapText="1"/>
    </xf>
    <xf numFmtId="1" fontId="6" fillId="0" borderId="0" xfId="0" applyNumberFormat="1" applyFont="1" applyAlignment="1">
      <alignment wrapText="1"/>
    </xf>
    <xf numFmtId="1" fontId="7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6" fillId="10" borderId="0" xfId="0" applyFont="1" applyFill="1" applyAlignment="1">
      <alignment wrapText="1"/>
    </xf>
    <xf numFmtId="1" fontId="6" fillId="7" borderId="3" xfId="0" applyNumberFormat="1" applyFont="1" applyFill="1" applyBorder="1" applyAlignment="1">
      <alignment wrapText="1"/>
    </xf>
    <xf numFmtId="1" fontId="7" fillId="7" borderId="3" xfId="0" applyNumberFormat="1" applyFont="1" applyFill="1" applyBorder="1" applyAlignment="1">
      <alignment wrapText="1"/>
    </xf>
    <xf numFmtId="0" fontId="6" fillId="11" borderId="0" xfId="0" applyFont="1" applyFill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0" fontId="0" fillId="0" borderId="0" xfId="0" applyNumberFormat="1" applyFont="1" applyAlignment="1">
      <alignment horizontal="center"/>
    </xf>
    <xf numFmtId="0" fontId="0" fillId="2" borderId="0" xfId="0" applyFont="1" applyFill="1"/>
    <xf numFmtId="0" fontId="0" fillId="0" borderId="18" xfId="0" applyFont="1" applyBorder="1" applyAlignment="1">
      <alignment horizontal="right"/>
    </xf>
    <xf numFmtId="0" fontId="0" fillId="0" borderId="19" xfId="0" applyFont="1" applyBorder="1"/>
    <xf numFmtId="9" fontId="0" fillId="0" borderId="19" xfId="1" applyFont="1" applyBorder="1"/>
    <xf numFmtId="0" fontId="0" fillId="0" borderId="18" xfId="0" applyFont="1" applyBorder="1" applyAlignment="1">
      <alignment horizontal="center"/>
    </xf>
    <xf numFmtId="0" fontId="0" fillId="0" borderId="20" xfId="0" applyFont="1" applyBorder="1" applyAlignment="1">
      <alignment horizontal="right"/>
    </xf>
    <xf numFmtId="9" fontId="0" fillId="0" borderId="21" xfId="1" applyFont="1" applyBorder="1"/>
    <xf numFmtId="0" fontId="0" fillId="0" borderId="18" xfId="0" applyFont="1" applyBorder="1"/>
    <xf numFmtId="0" fontId="0" fillId="0" borderId="5" xfId="0" applyFont="1" applyBorder="1" applyAlignment="1">
      <alignment horizontal="right"/>
    </xf>
    <xf numFmtId="0" fontId="0" fillId="0" borderId="6" xfId="0" applyFont="1" applyBorder="1"/>
    <xf numFmtId="0" fontId="0" fillId="0" borderId="4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0" xfId="0" applyFont="1" applyBorder="1"/>
    <xf numFmtId="9" fontId="0" fillId="0" borderId="0" xfId="1" applyFont="1" applyBorder="1"/>
    <xf numFmtId="9" fontId="0" fillId="0" borderId="23" xfId="1" applyFont="1" applyBorder="1"/>
    <xf numFmtId="0" fontId="2" fillId="0" borderId="22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8" xfId="0" applyBorder="1"/>
    <xf numFmtId="49" fontId="0" fillId="0" borderId="22" xfId="0" applyNumberFormat="1" applyBorder="1"/>
    <xf numFmtId="0" fontId="0" fillId="0" borderId="22" xfId="0" applyBorder="1"/>
    <xf numFmtId="49" fontId="0" fillId="0" borderId="9" xfId="0" applyNumberFormat="1" applyBorder="1"/>
    <xf numFmtId="0" fontId="0" fillId="0" borderId="18" xfId="0" applyBorder="1"/>
    <xf numFmtId="49" fontId="0" fillId="0" borderId="0" xfId="0" applyNumberFormat="1" applyBorder="1"/>
    <xf numFmtId="0" fontId="0" fillId="0" borderId="0" xfId="0" applyBorder="1"/>
    <xf numFmtId="49" fontId="0" fillId="0" borderId="19" xfId="0" applyNumberFormat="1" applyBorder="1"/>
    <xf numFmtId="0" fontId="0" fillId="2" borderId="18" xfId="0" applyFill="1" applyBorder="1"/>
    <xf numFmtId="49" fontId="0" fillId="2" borderId="0" xfId="0" applyNumberFormat="1" applyFill="1" applyBorder="1"/>
    <xf numFmtId="0" fontId="0" fillId="2" borderId="0" xfId="0" applyFill="1" applyBorder="1"/>
    <xf numFmtId="49" fontId="0" fillId="2" borderId="19" xfId="0" applyNumberFormat="1" applyFill="1" applyBorder="1"/>
  </cellXfs>
  <cellStyles count="2">
    <cellStyle name="Normal" xfId="0" builtinId="0"/>
    <cellStyle name="Percent" xfId="1" builtinId="5"/>
  </cellStyles>
  <dxfs count="1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D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Effect of Power</a:t>
            </a:r>
            <a:r>
              <a:rPr lang="en-US" baseline="0"/>
              <a:t> on Thermal Spread</a:t>
            </a:r>
            <a:endParaRPr lang="en-US"/>
          </a:p>
        </c:rich>
      </c:tx>
      <c:layout>
        <c:manualLayout>
          <c:xMode val="edge"/>
          <c:yMode val="edge"/>
          <c:x val="0.10138928128643777"/>
          <c:y val="4.79005150305425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tx1"/>
              </a:solidFill>
              <a:ln w="9525">
                <a:noFill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numRef>
              <c:f>'OCT vs Histology Data'!$B$6:$B$18</c:f>
              <c:numCache>
                <c:formatCode>General</c:formatCode>
                <c:ptCount val="13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</c:numCache>
            </c:numRef>
          </c:xVal>
          <c:yVal>
            <c:numRef>
              <c:f>'OCT vs Histology Data'!$L$6:$L$18</c:f>
              <c:numCache>
                <c:formatCode>General</c:formatCode>
                <c:ptCount val="13"/>
                <c:pt idx="0">
                  <c:v>0.23499999999999999</c:v>
                </c:pt>
                <c:pt idx="1">
                  <c:v>0.44499999999999995</c:v>
                </c:pt>
                <c:pt idx="2">
                  <c:v>0.20500000000000007</c:v>
                </c:pt>
                <c:pt idx="3">
                  <c:v>0.64999999999999991</c:v>
                </c:pt>
                <c:pt idx="4">
                  <c:v>0</c:v>
                </c:pt>
                <c:pt idx="5">
                  <c:v>8.9999999999999858E-2</c:v>
                </c:pt>
                <c:pt idx="6">
                  <c:v>0</c:v>
                </c:pt>
                <c:pt idx="7">
                  <c:v>0</c:v>
                </c:pt>
                <c:pt idx="8">
                  <c:v>0.27499999999999991</c:v>
                </c:pt>
                <c:pt idx="9">
                  <c:v>0.57500000000000018</c:v>
                </c:pt>
                <c:pt idx="10">
                  <c:v>0.64500000000000002</c:v>
                </c:pt>
                <c:pt idx="11">
                  <c:v>0.34000000000000008</c:v>
                </c:pt>
                <c:pt idx="12">
                  <c:v>0.54999999999999993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AF-7B44-BCAA-C88B537A1382}"/>
            </c:ext>
          </c:extLst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axId val="739485823"/>
        <c:axId val="739640175"/>
      </c:scatterChart>
      <c:valAx>
        <c:axId val="739485823"/>
        <c:scaling>
          <c:orientation val="minMax"/>
          <c:max val="3.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Power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640175"/>
        <c:crosses val="autoZero"/>
        <c:crossBetween val="midCat"/>
        <c:majorUnit val="0.5"/>
      </c:valAx>
      <c:valAx>
        <c:axId val="739640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/>
                  <a:t>lesion Size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485823"/>
        <c:crossesAt val="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_xlchart.v1.1</cx:f>
      </cx:numDim>
    </cx:data>
  </cx:chartData>
  <cx:chart>
    <cx:title pos="t" align="ctr" overlay="0">
      <cx:tx>
        <cx:txData>
          <cx:v>Power vs Lesion Size Measured on OCT</cx:v>
        </cx:txData>
      </cx:tx>
      <cx:txPr>
        <a:bodyPr vertOverflow="overflow" horzOverflow="overflow" wrap="square" lIns="0" tIns="0" rIns="0" bIns="0"/>
        <a:lstStyle/>
        <a:p>
          <a:pPr algn="ctr" rtl="0">
            <a:defRPr sz="1800" b="0" i="0">
              <a:solidFill>
                <a:schemeClr val="tx1"/>
              </a:solidFill>
              <a:latin typeface="Tenorite" pitchFamily="2" charset="0"/>
              <a:ea typeface="Tenorite" pitchFamily="2" charset="0"/>
              <a:cs typeface="Tenorite" pitchFamily="2" charset="0"/>
            </a:defRPr>
          </a:pPr>
          <a:r>
            <a:rPr lang="en-US" sz="1800">
              <a:solidFill>
                <a:schemeClr val="tx1"/>
              </a:solidFill>
              <a:latin typeface="Tenorite" pitchFamily="2" charset="0"/>
            </a:rPr>
            <a:t>Power vs Lesion Size Measured on OCT</a:t>
          </a:r>
        </a:p>
      </cx:txPr>
    </cx:title>
    <cx:plotArea>
      <cx:plotAreaRegion>
        <cx:series layoutId="boxWhisker" uniqueId="{98B24234-B3E9-7E44-9B29-D0332A4AC09A}">
          <cx:spPr>
            <a:noFill/>
            <a:ln w="19050" cap="flat">
              <a:solidFill>
                <a:schemeClr val="tx1"/>
              </a:solidFill>
            </a:ln>
          </cx:spPr>
          <cx:dataPt idx="12">
            <cx:spPr>
              <a:noFill/>
            </cx:spPr>
          </cx:dataPt>
          <cx:dataPt idx="38">
            <cx:spPr>
              <a:noFill/>
            </cx:spPr>
          </cx:dataPt>
          <cx:dataLabels pos="t">
            <cx:visibility seriesName="0" categoryName="0" value="1"/>
            <cx:dataLabelHidden idx="0"/>
            <cx:dataLabelHidden idx="4"/>
            <cx:dataLabelHidden idx="9"/>
            <cx:dataLabelHidden idx="10"/>
            <cx:dataLabelHidden idx="11"/>
            <cx:dataLabelHidden idx="13"/>
            <cx:dataLabelHidden idx="21"/>
            <cx:dataLabelHidden idx="22"/>
            <cx:dataLabelHidden idx="23"/>
            <cx:dataLabelHidden idx="24"/>
            <cx:dataLabelHidden idx="26"/>
            <cx:dataLabelHidden idx="34"/>
            <cx:dataLabelHidden idx="35"/>
            <cx:dataLabelHidden idx="36"/>
            <cx:dataLabelHidden idx="37"/>
          </cx:dataLabels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  <cx:txPr>
          <a:bodyPr vertOverflow="overflow" horzOverflow="overflow" wrap="square" lIns="0" tIns="0" rIns="0" bIns="0"/>
          <a:lstStyle/>
          <a:p>
            <a:pPr algn="ctr" rtl="0">
              <a:defRPr sz="1800" b="0" i="0">
                <a:solidFill>
                  <a:schemeClr val="tx1"/>
                </a:solidFill>
                <a:latin typeface="Tenorite" pitchFamily="2" charset="0"/>
                <a:ea typeface="Tenorite" pitchFamily="2" charset="0"/>
                <a:cs typeface="Tenorite" pitchFamily="2" charset="0"/>
              </a:defRPr>
            </a:pPr>
            <a:endParaRPr lang="en-US" sz="1800">
              <a:solidFill>
                <a:schemeClr val="tx1"/>
              </a:solidFill>
              <a:latin typeface="Tenorite" pitchFamily="2" charset="0"/>
            </a:endParaRPr>
          </a:p>
        </cx:txPr>
      </cx:axis>
      <cx:axis id="1">
        <cx:valScaling max="1.6000000000000001"/>
        <cx:title>
          <cx:tx>
            <cx:txData>
              <cx:v>OCT Lesion Size (cm)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800">
                  <a:solidFill>
                    <a:schemeClr val="tx1"/>
                  </a:solidFill>
                  <a:latin typeface="Tenorite" pitchFamily="2" charset="0"/>
                  <a:ea typeface="Tenorite" pitchFamily="2" charset="0"/>
                  <a:cs typeface="Tenorite" pitchFamily="2" charset="0"/>
                </a:defRPr>
              </a:pPr>
              <a:r>
                <a:rPr lang="en-US" sz="1800" b="0" i="0" u="none" strike="noStrike" baseline="0">
                  <a:solidFill>
                    <a:schemeClr val="tx1"/>
                  </a:solidFill>
                  <a:latin typeface="Tenorite" pitchFamily="2" charset="0"/>
                </a:rPr>
                <a:t>OCT Lesion Size (cm)</a:t>
              </a:r>
            </a:p>
          </cx:txPr>
        </cx:title>
        <cx:majorGridlines>
          <cx:spPr>
            <a:ln>
              <a:noFill/>
            </a:ln>
          </cx:spPr>
        </cx:majorGridlines>
        <cx:tickLabels/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chemeClr val="tx1"/>
                </a:solidFill>
                <a:latin typeface="Tenorite" pitchFamily="2" charset="0"/>
                <a:ea typeface="Tenorite" pitchFamily="2" charset="0"/>
                <a:cs typeface="Tenorite" pitchFamily="2" charset="0"/>
              </a:defRPr>
            </a:pPr>
            <a:endParaRPr lang="en-US" sz="1200">
              <a:solidFill>
                <a:schemeClr val="tx1"/>
              </a:solidFill>
              <a:latin typeface="Tenorite" pitchFamily="2" charset="0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48</xdr:row>
      <xdr:rowOff>141219</xdr:rowOff>
    </xdr:from>
    <xdr:to>
      <xdr:col>20</xdr:col>
      <xdr:colOff>204838</xdr:colOff>
      <xdr:row>74</xdr:row>
      <xdr:rowOff>57416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F8CFA57-BBC4-417F-0CB5-9067C7703E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548840</xdr:colOff>
      <xdr:row>3</xdr:row>
      <xdr:rowOff>104008</xdr:rowOff>
    </xdr:from>
    <xdr:to>
      <xdr:col>10</xdr:col>
      <xdr:colOff>146175</xdr:colOff>
      <xdr:row>21</xdr:row>
      <xdr:rowOff>37603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872A6FE3-2F9F-6A8B-A520-D7520896112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080539" y="701655"/>
              <a:ext cx="5349688" cy="361908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705B1-703C-1D46-8BA2-509BB4E6F88A}">
  <sheetPr filterMode="1"/>
  <dimension ref="A1:EY406"/>
  <sheetViews>
    <sheetView tabSelected="1" zoomScale="138" zoomScaleNormal="138" workbookViewId="0">
      <pane xSplit="1" topLeftCell="B1" activePane="topRight" state="frozen"/>
      <selection pane="topRight" sqref="A1:B1"/>
    </sheetView>
  </sheetViews>
  <sheetFormatPr baseColWidth="10" defaultRowHeight="16" x14ac:dyDescent="0.2"/>
  <cols>
    <col min="1" max="1" width="10.1640625" style="77" customWidth="1"/>
    <col min="2" max="2" width="9" style="56" customWidth="1"/>
    <col min="3" max="3" width="11.5" style="56" customWidth="1"/>
    <col min="4" max="4" width="7.5" style="56" customWidth="1"/>
    <col min="5" max="5" width="7.1640625" style="56" customWidth="1"/>
    <col min="6" max="6" width="7.83203125" style="81" customWidth="1"/>
    <col min="7" max="8" width="7.83203125" style="82" customWidth="1"/>
    <col min="9" max="9" width="10" style="83" customWidth="1"/>
    <col min="10" max="10" width="9.6640625" style="84" customWidth="1"/>
    <col min="11" max="11" width="9.83203125" style="56" customWidth="1"/>
    <col min="12" max="12" width="9.33203125" style="56" customWidth="1"/>
    <col min="13" max="13" width="6.83203125" style="77" customWidth="1"/>
    <col min="14" max="14" width="9.6640625" style="56" customWidth="1"/>
    <col min="15" max="15" width="8" style="56" customWidth="1"/>
    <col min="16" max="16" width="13.5" style="56" customWidth="1"/>
    <col min="17" max="17" width="30.83203125" style="56" customWidth="1"/>
    <col min="18" max="18" width="10.83203125" style="4"/>
    <col min="19" max="19" width="12.5" style="4" bestFit="1" customWidth="1"/>
    <col min="20" max="16384" width="10.83203125" style="4"/>
  </cols>
  <sheetData>
    <row r="1" spans="1:42" s="5" customFormat="1" ht="24" customHeight="1" x14ac:dyDescent="0.2">
      <c r="A1" s="48" t="s">
        <v>11</v>
      </c>
      <c r="B1" s="49"/>
      <c r="C1" s="50" t="s">
        <v>111</v>
      </c>
      <c r="D1" s="51"/>
      <c r="E1" s="51"/>
      <c r="F1" s="51"/>
      <c r="G1" s="51"/>
      <c r="H1" s="51"/>
      <c r="I1" s="51"/>
      <c r="J1" s="51"/>
      <c r="K1" s="51"/>
      <c r="L1" s="52"/>
      <c r="M1" s="53" t="s">
        <v>118</v>
      </c>
      <c r="N1" s="54"/>
      <c r="O1" s="54"/>
      <c r="P1" s="55"/>
      <c r="Q1" s="56" t="s">
        <v>39</v>
      </c>
      <c r="R1" s="4"/>
      <c r="S1" s="4"/>
      <c r="T1" s="4"/>
      <c r="U1" s="4"/>
      <c r="V1" s="4"/>
      <c r="W1" s="9">
        <v>0.1</v>
      </c>
      <c r="X1" s="9">
        <v>0.5</v>
      </c>
      <c r="Y1" s="9">
        <v>0.75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48" x14ac:dyDescent="0.2">
      <c r="A2" s="57" t="s">
        <v>0</v>
      </c>
      <c r="B2" s="58" t="s">
        <v>7</v>
      </c>
      <c r="C2" s="59" t="s">
        <v>3</v>
      </c>
      <c r="D2" s="59" t="s">
        <v>20</v>
      </c>
      <c r="E2" s="59" t="s">
        <v>4</v>
      </c>
      <c r="F2" s="60" t="s">
        <v>1</v>
      </c>
      <c r="G2" s="61">
        <v>12</v>
      </c>
      <c r="H2" s="61">
        <v>50</v>
      </c>
      <c r="I2" s="62">
        <v>75</v>
      </c>
      <c r="J2" s="63" t="s">
        <v>2</v>
      </c>
      <c r="K2" s="59" t="s">
        <v>9</v>
      </c>
      <c r="L2" s="59" t="s">
        <v>10</v>
      </c>
      <c r="M2" s="64" t="s">
        <v>8</v>
      </c>
      <c r="N2" s="64" t="s">
        <v>14</v>
      </c>
      <c r="O2" s="64" t="s">
        <v>15</v>
      </c>
      <c r="P2" s="64" t="s">
        <v>112</v>
      </c>
    </row>
    <row r="3" spans="1:42" ht="17" hidden="1" x14ac:dyDescent="0.2">
      <c r="A3" s="10" t="s">
        <v>16</v>
      </c>
      <c r="B3" s="11">
        <v>0</v>
      </c>
      <c r="C3" s="14" t="s">
        <v>5</v>
      </c>
      <c r="D3" s="14">
        <v>1</v>
      </c>
      <c r="E3" s="14">
        <v>1200</v>
      </c>
      <c r="F3" s="17">
        <v>806</v>
      </c>
      <c r="G3" s="19"/>
      <c r="H3" s="19"/>
      <c r="I3" s="20"/>
      <c r="J3" s="18">
        <v>881</v>
      </c>
      <c r="K3" s="15">
        <f t="shared" ref="K3:K5" si="0">$J3-$F3</f>
        <v>75</v>
      </c>
      <c r="L3" s="15">
        <f>$J3/200 - $F3/200</f>
        <v>0.375</v>
      </c>
      <c r="M3" s="13">
        <v>47</v>
      </c>
      <c r="N3" s="16">
        <v>15</v>
      </c>
      <c r="O3" s="16"/>
      <c r="P3" s="16"/>
      <c r="Q3" s="4"/>
      <c r="R3" s="4">
        <v>1</v>
      </c>
      <c r="S3" s="4">
        <f>AVERAGE($L$11:$L$18)</f>
        <v>0.30937500000000001</v>
      </c>
    </row>
    <row r="4" spans="1:42" ht="17" hidden="1" x14ac:dyDescent="0.2">
      <c r="A4" s="10" t="s">
        <v>17</v>
      </c>
      <c r="B4" s="11">
        <v>0</v>
      </c>
      <c r="C4" s="14" t="s">
        <v>5</v>
      </c>
      <c r="D4" s="14">
        <v>1</v>
      </c>
      <c r="E4" s="14">
        <v>1200</v>
      </c>
      <c r="F4" s="17">
        <v>0</v>
      </c>
      <c r="G4" s="19"/>
      <c r="H4" s="19"/>
      <c r="I4" s="20"/>
      <c r="J4" s="18">
        <v>1200</v>
      </c>
      <c r="K4" s="14">
        <f t="shared" si="0"/>
        <v>1200</v>
      </c>
      <c r="L4" s="14">
        <v>6</v>
      </c>
      <c r="M4" s="13">
        <v>48</v>
      </c>
      <c r="N4" s="16">
        <v>20</v>
      </c>
      <c r="O4" s="16"/>
      <c r="P4" s="16"/>
      <c r="Q4" s="4"/>
      <c r="R4" s="4">
        <v>2</v>
      </c>
      <c r="S4" s="4">
        <f>AVERAGE($L$19:$L$27)</f>
        <v>0.60833333333333328</v>
      </c>
    </row>
    <row r="5" spans="1:42" ht="17" hidden="1" x14ac:dyDescent="0.2">
      <c r="A5" s="10" t="s">
        <v>18</v>
      </c>
      <c r="B5" s="11">
        <v>0</v>
      </c>
      <c r="C5" s="14" t="s">
        <v>5</v>
      </c>
      <c r="D5" s="14">
        <v>1</v>
      </c>
      <c r="E5" s="14">
        <v>1200</v>
      </c>
      <c r="F5" s="17">
        <v>0</v>
      </c>
      <c r="G5" s="19"/>
      <c r="H5" s="19"/>
      <c r="I5" s="20"/>
      <c r="J5" s="18">
        <v>1200</v>
      </c>
      <c r="K5" s="14">
        <f t="shared" si="0"/>
        <v>1200</v>
      </c>
      <c r="L5" s="14">
        <v>6</v>
      </c>
      <c r="M5" s="13">
        <v>49</v>
      </c>
      <c r="N5" s="16">
        <v>20</v>
      </c>
      <c r="O5" s="16"/>
      <c r="P5" s="16"/>
      <c r="Q5" s="4"/>
      <c r="R5" s="4">
        <v>3</v>
      </c>
      <c r="S5" s="4">
        <f>AVERAGE($L$28:$L$37)</f>
        <v>0.51100000000000012</v>
      </c>
    </row>
    <row r="6" spans="1:42" x14ac:dyDescent="0.2">
      <c r="A6" s="57">
        <v>2</v>
      </c>
      <c r="B6" s="58">
        <v>1.5</v>
      </c>
      <c r="C6" s="65" t="s">
        <v>5</v>
      </c>
      <c r="D6" s="65">
        <v>7</v>
      </c>
      <c r="E6" s="65">
        <v>548</v>
      </c>
      <c r="F6" s="66">
        <v>27</v>
      </c>
      <c r="G6" s="61">
        <f t="shared" ref="G6:G32" si="1">$F6+($J6-$F6)/8</f>
        <v>32.875</v>
      </c>
      <c r="H6" s="61">
        <f t="shared" ref="H6:H32" si="2">$F6+($J6-$F6)/2</f>
        <v>50.5</v>
      </c>
      <c r="I6" s="67">
        <f t="shared" ref="I6:I32" si="3">$F6+($J6-$F6)/(4/3)</f>
        <v>62.25</v>
      </c>
      <c r="J6" s="68">
        <v>74</v>
      </c>
      <c r="K6" s="65">
        <f t="shared" ref="K6:K32" si="4">$J6-$F6</f>
        <v>47</v>
      </c>
      <c r="L6" s="65">
        <f t="shared" ref="L6:L32" si="5">$J6/200 - $F6/200</f>
        <v>0.23499999999999999</v>
      </c>
      <c r="M6" s="64">
        <v>55</v>
      </c>
      <c r="N6" s="69">
        <v>8</v>
      </c>
      <c r="O6" s="69">
        <v>4</v>
      </c>
      <c r="P6" s="69">
        <v>0.21</v>
      </c>
      <c r="Q6" s="70"/>
      <c r="R6" s="6"/>
    </row>
    <row r="7" spans="1:42" x14ac:dyDescent="0.2">
      <c r="A7" s="57">
        <v>3</v>
      </c>
      <c r="B7" s="58">
        <v>1.5</v>
      </c>
      <c r="C7" s="65" t="s">
        <v>5</v>
      </c>
      <c r="D7" s="65">
        <v>10</v>
      </c>
      <c r="E7" s="65">
        <v>1047</v>
      </c>
      <c r="F7" s="66">
        <v>101</v>
      </c>
      <c r="G7" s="61">
        <f t="shared" si="1"/>
        <v>112.125</v>
      </c>
      <c r="H7" s="61">
        <f t="shared" si="2"/>
        <v>145.5</v>
      </c>
      <c r="I7" s="61">
        <f t="shared" si="3"/>
        <v>167.75</v>
      </c>
      <c r="J7" s="68">
        <v>190</v>
      </c>
      <c r="K7" s="65">
        <f t="shared" si="4"/>
        <v>89</v>
      </c>
      <c r="L7" s="65">
        <f t="shared" si="5"/>
        <v>0.44499999999999995</v>
      </c>
      <c r="M7" s="64">
        <v>58</v>
      </c>
      <c r="N7" s="69">
        <v>12</v>
      </c>
      <c r="O7" s="69">
        <v>3</v>
      </c>
      <c r="P7" s="69">
        <v>0.30299999999999999</v>
      </c>
      <c r="Q7" s="70"/>
      <c r="R7" s="6"/>
    </row>
    <row r="8" spans="1:42" x14ac:dyDescent="0.2">
      <c r="A8" s="57">
        <v>4</v>
      </c>
      <c r="B8" s="58">
        <v>1.5</v>
      </c>
      <c r="C8" s="65" t="s">
        <v>6</v>
      </c>
      <c r="D8" s="65">
        <v>1</v>
      </c>
      <c r="E8" s="65">
        <v>1200</v>
      </c>
      <c r="F8" s="66">
        <v>800</v>
      </c>
      <c r="G8" s="61">
        <f t="shared" si="1"/>
        <v>805.125</v>
      </c>
      <c r="H8" s="61">
        <f t="shared" si="2"/>
        <v>820.5</v>
      </c>
      <c r="I8" s="61">
        <f t="shared" si="3"/>
        <v>830.75</v>
      </c>
      <c r="J8" s="68">
        <v>841</v>
      </c>
      <c r="K8" s="65">
        <f t="shared" si="4"/>
        <v>41</v>
      </c>
      <c r="L8" s="65">
        <f t="shared" si="5"/>
        <v>0.20500000000000007</v>
      </c>
      <c r="M8" s="64">
        <v>61</v>
      </c>
      <c r="N8" s="69">
        <v>14</v>
      </c>
      <c r="O8" s="69">
        <v>7</v>
      </c>
      <c r="P8" s="69">
        <v>0.13</v>
      </c>
      <c r="Q8" s="70"/>
      <c r="R8" s="6"/>
    </row>
    <row r="9" spans="1:42" x14ac:dyDescent="0.2">
      <c r="A9" s="57">
        <v>5</v>
      </c>
      <c r="B9" s="58">
        <v>1.5</v>
      </c>
      <c r="C9" s="65" t="s">
        <v>6</v>
      </c>
      <c r="D9" s="65">
        <v>4</v>
      </c>
      <c r="E9" s="65">
        <v>1200</v>
      </c>
      <c r="F9" s="66">
        <v>795</v>
      </c>
      <c r="G9" s="61">
        <f t="shared" si="1"/>
        <v>811.25</v>
      </c>
      <c r="H9" s="61">
        <f t="shared" si="2"/>
        <v>860</v>
      </c>
      <c r="I9" s="61">
        <f t="shared" si="3"/>
        <v>892.5</v>
      </c>
      <c r="J9" s="68">
        <v>925</v>
      </c>
      <c r="K9" s="65">
        <f t="shared" si="4"/>
        <v>130</v>
      </c>
      <c r="L9" s="65">
        <f t="shared" si="5"/>
        <v>0.64999999999999991</v>
      </c>
      <c r="M9" s="64">
        <v>65.099999999999994</v>
      </c>
      <c r="N9" s="69">
        <v>13</v>
      </c>
      <c r="O9" s="69">
        <v>10</v>
      </c>
      <c r="P9" s="69">
        <v>0.28299999999999997</v>
      </c>
      <c r="Q9" s="70"/>
      <c r="R9" s="6"/>
    </row>
    <row r="10" spans="1:42" x14ac:dyDescent="0.2">
      <c r="A10" s="71">
        <v>6</v>
      </c>
      <c r="B10" s="72">
        <v>1.5</v>
      </c>
      <c r="C10" s="73" t="s">
        <v>26</v>
      </c>
      <c r="D10" s="73">
        <v>5</v>
      </c>
      <c r="E10" s="73">
        <v>1200</v>
      </c>
      <c r="F10" s="74">
        <v>0</v>
      </c>
      <c r="G10" s="75">
        <f t="shared" si="1"/>
        <v>0</v>
      </c>
      <c r="H10" s="75">
        <f t="shared" si="2"/>
        <v>0</v>
      </c>
      <c r="I10" s="75">
        <f t="shared" si="3"/>
        <v>0</v>
      </c>
      <c r="J10" s="76">
        <v>0</v>
      </c>
      <c r="K10" s="73">
        <f t="shared" si="4"/>
        <v>0</v>
      </c>
      <c r="L10" s="73">
        <f t="shared" si="5"/>
        <v>0</v>
      </c>
      <c r="M10" s="72">
        <v>75</v>
      </c>
      <c r="N10" s="73">
        <v>13</v>
      </c>
      <c r="O10" s="73">
        <v>0</v>
      </c>
      <c r="P10" s="73">
        <v>0</v>
      </c>
      <c r="Q10" s="70" t="s">
        <v>114</v>
      </c>
      <c r="R10" s="6"/>
    </row>
    <row r="11" spans="1:42" x14ac:dyDescent="0.2">
      <c r="A11" s="71">
        <v>7</v>
      </c>
      <c r="B11" s="72">
        <v>1.5</v>
      </c>
      <c r="C11" s="73" t="s">
        <v>26</v>
      </c>
      <c r="D11" s="73">
        <v>7</v>
      </c>
      <c r="E11" s="73">
        <v>357</v>
      </c>
      <c r="F11" s="74">
        <v>270</v>
      </c>
      <c r="G11" s="75">
        <f t="shared" si="1"/>
        <v>272.25</v>
      </c>
      <c r="H11" s="75">
        <f t="shared" si="2"/>
        <v>279</v>
      </c>
      <c r="I11" s="75">
        <f t="shared" si="3"/>
        <v>283.5</v>
      </c>
      <c r="J11" s="76">
        <v>288</v>
      </c>
      <c r="K11" s="73">
        <f t="shared" si="4"/>
        <v>18</v>
      </c>
      <c r="L11" s="73">
        <f t="shared" si="5"/>
        <v>8.9999999999999858E-2</v>
      </c>
      <c r="M11" s="72">
        <v>78</v>
      </c>
      <c r="N11" s="73">
        <v>11</v>
      </c>
      <c r="O11" s="73">
        <v>0</v>
      </c>
      <c r="P11" s="73">
        <v>0</v>
      </c>
      <c r="Q11" s="56" t="s">
        <v>116</v>
      </c>
      <c r="R11" s="6"/>
    </row>
    <row r="12" spans="1:42" ht="17" customHeight="1" x14ac:dyDescent="0.2">
      <c r="A12" s="71">
        <v>8</v>
      </c>
      <c r="B12" s="72">
        <v>1.5</v>
      </c>
      <c r="C12" s="73" t="s">
        <v>26</v>
      </c>
      <c r="D12" s="73">
        <v>12</v>
      </c>
      <c r="E12" s="73">
        <v>422</v>
      </c>
      <c r="F12" s="74">
        <v>0</v>
      </c>
      <c r="G12" s="75">
        <f t="shared" si="1"/>
        <v>0</v>
      </c>
      <c r="H12" s="75">
        <f t="shared" si="2"/>
        <v>0</v>
      </c>
      <c r="I12" s="75">
        <f t="shared" si="3"/>
        <v>0</v>
      </c>
      <c r="J12" s="76">
        <v>0</v>
      </c>
      <c r="K12" s="73">
        <f t="shared" si="4"/>
        <v>0</v>
      </c>
      <c r="L12" s="73">
        <f t="shared" si="5"/>
        <v>0</v>
      </c>
      <c r="M12" s="72">
        <v>81</v>
      </c>
      <c r="N12" s="73">
        <v>11</v>
      </c>
      <c r="O12" s="73">
        <v>0</v>
      </c>
      <c r="P12" s="73">
        <v>0</v>
      </c>
      <c r="Q12" s="70" t="s">
        <v>114</v>
      </c>
      <c r="R12" s="6"/>
      <c r="S12" s="4" t="s">
        <v>115</v>
      </c>
    </row>
    <row r="13" spans="1:42" x14ac:dyDescent="0.2">
      <c r="A13" s="71">
        <v>9</v>
      </c>
      <c r="B13" s="72">
        <v>1.5</v>
      </c>
      <c r="C13" s="73" t="s">
        <v>26</v>
      </c>
      <c r="D13" s="73">
        <v>13</v>
      </c>
      <c r="E13" s="73">
        <v>1200</v>
      </c>
      <c r="F13" s="74">
        <v>0</v>
      </c>
      <c r="G13" s="75">
        <f t="shared" si="1"/>
        <v>0</v>
      </c>
      <c r="H13" s="75">
        <f t="shared" si="2"/>
        <v>0</v>
      </c>
      <c r="I13" s="75">
        <f t="shared" si="3"/>
        <v>0</v>
      </c>
      <c r="J13" s="76">
        <v>0</v>
      </c>
      <c r="K13" s="73">
        <f t="shared" si="4"/>
        <v>0</v>
      </c>
      <c r="L13" s="73">
        <f t="shared" si="5"/>
        <v>0</v>
      </c>
      <c r="M13" s="72">
        <v>84</v>
      </c>
      <c r="N13" s="73">
        <v>14</v>
      </c>
      <c r="O13" s="73">
        <v>0</v>
      </c>
      <c r="P13" s="73">
        <v>0</v>
      </c>
      <c r="Q13" s="70" t="s">
        <v>114</v>
      </c>
      <c r="R13" s="6"/>
    </row>
    <row r="14" spans="1:42" ht="31" customHeight="1" x14ac:dyDescent="0.2">
      <c r="A14" s="57">
        <v>10</v>
      </c>
      <c r="B14" s="58">
        <v>1.5</v>
      </c>
      <c r="C14" s="65" t="s">
        <v>26</v>
      </c>
      <c r="D14" s="65">
        <v>15</v>
      </c>
      <c r="E14" s="65">
        <v>1200</v>
      </c>
      <c r="F14" s="66">
        <v>325</v>
      </c>
      <c r="G14" s="61">
        <f t="shared" si="1"/>
        <v>331.875</v>
      </c>
      <c r="H14" s="61">
        <f t="shared" si="2"/>
        <v>352.5</v>
      </c>
      <c r="I14" s="61">
        <f t="shared" si="3"/>
        <v>366.25</v>
      </c>
      <c r="J14" s="68">
        <v>380</v>
      </c>
      <c r="K14" s="65">
        <f t="shared" si="4"/>
        <v>55</v>
      </c>
      <c r="L14" s="65">
        <f t="shared" si="5"/>
        <v>0.27499999999999991</v>
      </c>
      <c r="M14" s="64">
        <v>87</v>
      </c>
      <c r="N14" s="69">
        <v>10</v>
      </c>
      <c r="O14" s="69">
        <v>7</v>
      </c>
      <c r="P14" s="69">
        <v>0.23960000000000001</v>
      </c>
      <c r="Q14" s="70"/>
      <c r="R14" s="6"/>
    </row>
    <row r="15" spans="1:42" x14ac:dyDescent="0.2">
      <c r="A15" s="57">
        <v>2</v>
      </c>
      <c r="B15" s="58">
        <v>2</v>
      </c>
      <c r="C15" s="65" t="s">
        <v>5</v>
      </c>
      <c r="D15" s="65">
        <v>6</v>
      </c>
      <c r="E15" s="65">
        <v>1200</v>
      </c>
      <c r="F15" s="66">
        <v>656</v>
      </c>
      <c r="G15" s="61">
        <f t="shared" si="1"/>
        <v>670.375</v>
      </c>
      <c r="H15" s="61">
        <f t="shared" si="2"/>
        <v>713.5</v>
      </c>
      <c r="I15" s="61">
        <f t="shared" si="3"/>
        <v>742.25</v>
      </c>
      <c r="J15" s="68">
        <v>771</v>
      </c>
      <c r="K15" s="65">
        <f t="shared" si="4"/>
        <v>115</v>
      </c>
      <c r="L15" s="65">
        <f t="shared" si="5"/>
        <v>0.57500000000000018</v>
      </c>
      <c r="M15" s="64">
        <v>56</v>
      </c>
      <c r="N15" s="69">
        <v>12</v>
      </c>
      <c r="O15" s="69">
        <v>5</v>
      </c>
      <c r="P15" s="69">
        <v>0.48</v>
      </c>
      <c r="Q15" s="70"/>
      <c r="R15" s="6"/>
    </row>
    <row r="16" spans="1:42" x14ac:dyDescent="0.2">
      <c r="A16" s="57">
        <v>3</v>
      </c>
      <c r="B16" s="58">
        <v>2</v>
      </c>
      <c r="C16" s="65" t="s">
        <v>5</v>
      </c>
      <c r="D16" s="65">
        <v>10</v>
      </c>
      <c r="E16" s="65">
        <v>1047</v>
      </c>
      <c r="F16" s="66">
        <v>501</v>
      </c>
      <c r="G16" s="61">
        <f t="shared" si="1"/>
        <v>517.125</v>
      </c>
      <c r="H16" s="61">
        <f t="shared" si="2"/>
        <v>565.5</v>
      </c>
      <c r="I16" s="61">
        <f t="shared" si="3"/>
        <v>597.75</v>
      </c>
      <c r="J16" s="68">
        <v>630</v>
      </c>
      <c r="K16" s="65">
        <f t="shared" si="4"/>
        <v>129</v>
      </c>
      <c r="L16" s="65">
        <f t="shared" si="5"/>
        <v>0.64500000000000002</v>
      </c>
      <c r="M16" s="64">
        <v>59</v>
      </c>
      <c r="N16" s="69">
        <v>12</v>
      </c>
      <c r="O16" s="69">
        <v>7</v>
      </c>
      <c r="P16" s="69">
        <v>0.45300000000000001</v>
      </c>
      <c r="Q16" s="70"/>
      <c r="R16" s="6"/>
    </row>
    <row r="17" spans="1:155" x14ac:dyDescent="0.2">
      <c r="A17" s="57">
        <v>4</v>
      </c>
      <c r="B17" s="58">
        <v>2</v>
      </c>
      <c r="C17" s="65" t="s">
        <v>6</v>
      </c>
      <c r="D17" s="65">
        <v>1</v>
      </c>
      <c r="E17" s="65">
        <v>1200</v>
      </c>
      <c r="F17" s="66">
        <v>201</v>
      </c>
      <c r="G17" s="61">
        <f t="shared" si="1"/>
        <v>209.5</v>
      </c>
      <c r="H17" s="61">
        <f t="shared" si="2"/>
        <v>235</v>
      </c>
      <c r="I17" s="61">
        <f t="shared" si="3"/>
        <v>252</v>
      </c>
      <c r="J17" s="68">
        <v>269</v>
      </c>
      <c r="K17" s="65">
        <f t="shared" si="4"/>
        <v>68</v>
      </c>
      <c r="L17" s="65">
        <f t="shared" si="5"/>
        <v>0.34000000000000008</v>
      </c>
      <c r="M17" s="64">
        <v>62</v>
      </c>
      <c r="N17" s="69">
        <v>11</v>
      </c>
      <c r="O17" s="69">
        <v>3</v>
      </c>
      <c r="P17" s="69">
        <v>0.32100000000000001</v>
      </c>
      <c r="Q17" s="70"/>
      <c r="R17" s="6"/>
    </row>
    <row r="18" spans="1:155" s="7" customFormat="1" ht="17" thickBot="1" x14ac:dyDescent="0.25">
      <c r="A18" s="57">
        <v>5</v>
      </c>
      <c r="B18" s="58">
        <v>2</v>
      </c>
      <c r="C18" s="65" t="s">
        <v>6</v>
      </c>
      <c r="D18" s="65">
        <v>2</v>
      </c>
      <c r="E18" s="65">
        <v>430</v>
      </c>
      <c r="F18" s="66">
        <v>132</v>
      </c>
      <c r="G18" s="61">
        <f t="shared" si="1"/>
        <v>145.75</v>
      </c>
      <c r="H18" s="61">
        <f t="shared" si="2"/>
        <v>187</v>
      </c>
      <c r="I18" s="61">
        <f t="shared" si="3"/>
        <v>214.5</v>
      </c>
      <c r="J18" s="68">
        <v>242</v>
      </c>
      <c r="K18" s="65">
        <f t="shared" si="4"/>
        <v>110</v>
      </c>
      <c r="L18" s="65">
        <f t="shared" si="5"/>
        <v>0.54999999999999993</v>
      </c>
      <c r="M18" s="64">
        <v>66</v>
      </c>
      <c r="N18" s="69">
        <v>10</v>
      </c>
      <c r="O18" s="69">
        <v>5</v>
      </c>
      <c r="P18" s="69">
        <v>0.39</v>
      </c>
      <c r="Q18" s="70"/>
      <c r="R18" s="6"/>
      <c r="S18" s="4"/>
      <c r="T18" s="4"/>
      <c r="U18" s="4"/>
      <c r="V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</row>
    <row r="19" spans="1:155" x14ac:dyDescent="0.2">
      <c r="A19" s="72">
        <v>6</v>
      </c>
      <c r="B19" s="72">
        <v>2</v>
      </c>
      <c r="C19" s="73" t="s">
        <v>26</v>
      </c>
      <c r="D19" s="73">
        <v>5</v>
      </c>
      <c r="E19" s="73">
        <v>1200</v>
      </c>
      <c r="F19" s="74">
        <v>255</v>
      </c>
      <c r="G19" s="75">
        <f t="shared" si="1"/>
        <v>263.375</v>
      </c>
      <c r="H19" s="75">
        <f t="shared" si="2"/>
        <v>288.5</v>
      </c>
      <c r="I19" s="75">
        <f t="shared" si="3"/>
        <v>305.25</v>
      </c>
      <c r="J19" s="76">
        <v>322</v>
      </c>
      <c r="K19" s="73">
        <f t="shared" si="4"/>
        <v>67</v>
      </c>
      <c r="L19" s="73">
        <f t="shared" si="5"/>
        <v>0.33500000000000019</v>
      </c>
      <c r="M19" s="72">
        <v>76</v>
      </c>
      <c r="N19" s="73">
        <v>9</v>
      </c>
      <c r="O19" s="73">
        <v>6</v>
      </c>
      <c r="P19" s="73" t="s">
        <v>117</v>
      </c>
      <c r="Q19" s="56" t="s">
        <v>113</v>
      </c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</row>
    <row r="20" spans="1:155" s="21" customFormat="1" x14ac:dyDescent="0.2">
      <c r="A20" s="58">
        <v>7</v>
      </c>
      <c r="B20" s="58">
        <v>2</v>
      </c>
      <c r="C20" s="65" t="s">
        <v>26</v>
      </c>
      <c r="D20" s="65">
        <v>8</v>
      </c>
      <c r="E20" s="65">
        <v>1092</v>
      </c>
      <c r="F20" s="66">
        <v>262</v>
      </c>
      <c r="G20" s="61">
        <f t="shared" si="1"/>
        <v>268.875</v>
      </c>
      <c r="H20" s="61">
        <f t="shared" si="2"/>
        <v>289.5</v>
      </c>
      <c r="I20" s="61">
        <f t="shared" si="3"/>
        <v>303.25</v>
      </c>
      <c r="J20" s="68">
        <v>317</v>
      </c>
      <c r="K20" s="65">
        <f t="shared" si="4"/>
        <v>55</v>
      </c>
      <c r="L20" s="65">
        <f t="shared" si="5"/>
        <v>0.27499999999999991</v>
      </c>
      <c r="M20" s="64">
        <v>79</v>
      </c>
      <c r="N20" s="69">
        <v>10</v>
      </c>
      <c r="O20" s="69">
        <v>2</v>
      </c>
      <c r="P20" s="69" t="s">
        <v>117</v>
      </c>
      <c r="Q20" s="56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</row>
    <row r="21" spans="1:155" x14ac:dyDescent="0.2">
      <c r="A21" s="58">
        <v>8</v>
      </c>
      <c r="B21" s="58">
        <v>2</v>
      </c>
      <c r="C21" s="65" t="s">
        <v>26</v>
      </c>
      <c r="D21" s="65">
        <v>9</v>
      </c>
      <c r="E21" s="65">
        <v>1200</v>
      </c>
      <c r="F21" s="66">
        <v>712</v>
      </c>
      <c r="G21" s="61">
        <f t="shared" si="1"/>
        <v>721.75</v>
      </c>
      <c r="H21" s="61">
        <f t="shared" si="2"/>
        <v>751</v>
      </c>
      <c r="I21" s="61">
        <f t="shared" si="3"/>
        <v>770.5</v>
      </c>
      <c r="J21" s="68">
        <v>790</v>
      </c>
      <c r="K21" s="65">
        <f t="shared" si="4"/>
        <v>78</v>
      </c>
      <c r="L21" s="65">
        <f t="shared" si="5"/>
        <v>0.39000000000000012</v>
      </c>
      <c r="M21" s="64">
        <v>82</v>
      </c>
      <c r="N21" s="69">
        <v>12</v>
      </c>
      <c r="O21" s="69">
        <v>4</v>
      </c>
      <c r="P21" s="69">
        <v>0.33560000000000001</v>
      </c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</row>
    <row r="22" spans="1:155" x14ac:dyDescent="0.2">
      <c r="A22" s="58">
        <v>9</v>
      </c>
      <c r="B22" s="58">
        <v>2</v>
      </c>
      <c r="C22" s="65" t="s">
        <v>26</v>
      </c>
      <c r="D22" s="65">
        <v>14</v>
      </c>
      <c r="E22" s="65">
        <v>1107</v>
      </c>
      <c r="F22" s="66">
        <v>344</v>
      </c>
      <c r="G22" s="61">
        <f t="shared" si="1"/>
        <v>351.25</v>
      </c>
      <c r="H22" s="61">
        <f t="shared" si="2"/>
        <v>373</v>
      </c>
      <c r="I22" s="61">
        <f t="shared" si="3"/>
        <v>387.5</v>
      </c>
      <c r="J22" s="68">
        <v>402</v>
      </c>
      <c r="K22" s="65">
        <f t="shared" si="4"/>
        <v>58</v>
      </c>
      <c r="L22" s="65">
        <f t="shared" si="5"/>
        <v>0.28999999999999981</v>
      </c>
      <c r="M22" s="64">
        <v>85</v>
      </c>
      <c r="N22" s="69">
        <v>13</v>
      </c>
      <c r="O22" s="69">
        <v>4</v>
      </c>
      <c r="P22" s="69">
        <v>0.28470000000000001</v>
      </c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</row>
    <row r="23" spans="1:155" s="21" customFormat="1" x14ac:dyDescent="0.2">
      <c r="A23" s="58">
        <v>10</v>
      </c>
      <c r="B23" s="58">
        <v>2</v>
      </c>
      <c r="C23" s="65" t="s">
        <v>26</v>
      </c>
      <c r="D23" s="65">
        <v>16</v>
      </c>
      <c r="E23" s="65">
        <v>970</v>
      </c>
      <c r="F23" s="66">
        <v>692</v>
      </c>
      <c r="G23" s="61">
        <f t="shared" si="1"/>
        <v>703.375</v>
      </c>
      <c r="H23" s="61">
        <f t="shared" si="2"/>
        <v>737.5</v>
      </c>
      <c r="I23" s="61">
        <f t="shared" si="3"/>
        <v>760.25</v>
      </c>
      <c r="J23" s="68">
        <v>783</v>
      </c>
      <c r="K23" s="65">
        <f t="shared" si="4"/>
        <v>91</v>
      </c>
      <c r="L23" s="65">
        <f t="shared" si="5"/>
        <v>0.45500000000000007</v>
      </c>
      <c r="M23" s="64">
        <v>88</v>
      </c>
      <c r="N23" s="69">
        <v>14</v>
      </c>
      <c r="O23" s="69">
        <v>12</v>
      </c>
      <c r="P23" s="69">
        <v>0.2868</v>
      </c>
      <c r="Q23" s="56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</row>
    <row r="24" spans="1:155" x14ac:dyDescent="0.2">
      <c r="A24" s="58">
        <v>2</v>
      </c>
      <c r="B24" s="58">
        <v>3</v>
      </c>
      <c r="C24" s="65" t="s">
        <v>5</v>
      </c>
      <c r="D24" s="65">
        <v>6</v>
      </c>
      <c r="E24" s="65">
        <v>1200</v>
      </c>
      <c r="F24" s="66">
        <v>90</v>
      </c>
      <c r="G24" s="61">
        <f t="shared" si="1"/>
        <v>116.25</v>
      </c>
      <c r="H24" s="61">
        <f t="shared" si="2"/>
        <v>195</v>
      </c>
      <c r="I24" s="61">
        <f t="shared" si="3"/>
        <v>247.5</v>
      </c>
      <c r="J24" s="68">
        <v>300</v>
      </c>
      <c r="K24" s="65">
        <f t="shared" si="4"/>
        <v>210</v>
      </c>
      <c r="L24" s="65">
        <f t="shared" si="5"/>
        <v>1.05</v>
      </c>
      <c r="M24" s="64">
        <v>57</v>
      </c>
      <c r="N24" s="69">
        <v>15</v>
      </c>
      <c r="O24" s="69">
        <v>6</v>
      </c>
      <c r="P24" s="69" t="s">
        <v>117</v>
      </c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</row>
    <row r="25" spans="1:155" s="21" customFormat="1" x14ac:dyDescent="0.2">
      <c r="A25" s="58">
        <v>3</v>
      </c>
      <c r="B25" s="58">
        <v>3</v>
      </c>
      <c r="C25" s="65" t="s">
        <v>5</v>
      </c>
      <c r="D25" s="65">
        <v>11</v>
      </c>
      <c r="E25" s="65">
        <v>1056</v>
      </c>
      <c r="F25" s="66">
        <v>743</v>
      </c>
      <c r="G25" s="61">
        <f t="shared" si="1"/>
        <v>775.125</v>
      </c>
      <c r="H25" s="61">
        <f t="shared" si="2"/>
        <v>871.5</v>
      </c>
      <c r="I25" s="61">
        <f t="shared" si="3"/>
        <v>935.75</v>
      </c>
      <c r="J25" s="68">
        <v>1000</v>
      </c>
      <c r="K25" s="65">
        <f t="shared" si="4"/>
        <v>257</v>
      </c>
      <c r="L25" s="65">
        <f t="shared" si="5"/>
        <v>1.2850000000000001</v>
      </c>
      <c r="M25" s="64">
        <v>60</v>
      </c>
      <c r="N25" s="69">
        <v>15</v>
      </c>
      <c r="O25" s="69">
        <v>13</v>
      </c>
      <c r="P25" s="69">
        <v>0.66500000000000004</v>
      </c>
      <c r="Q25" s="56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</row>
    <row r="26" spans="1:155" x14ac:dyDescent="0.2">
      <c r="A26" s="58">
        <v>4</v>
      </c>
      <c r="B26" s="58">
        <v>3</v>
      </c>
      <c r="C26" s="65" t="s">
        <v>5</v>
      </c>
      <c r="D26" s="65">
        <v>12</v>
      </c>
      <c r="E26" s="65">
        <v>819</v>
      </c>
      <c r="F26" s="66">
        <v>285</v>
      </c>
      <c r="G26" s="61">
        <f t="shared" si="1"/>
        <v>301.75</v>
      </c>
      <c r="H26" s="61">
        <f t="shared" si="2"/>
        <v>352</v>
      </c>
      <c r="I26" s="61">
        <f t="shared" si="3"/>
        <v>385.5</v>
      </c>
      <c r="J26" s="68">
        <v>419</v>
      </c>
      <c r="K26" s="65">
        <f t="shared" si="4"/>
        <v>134</v>
      </c>
      <c r="L26" s="65">
        <f t="shared" si="5"/>
        <v>0.67000000000000015</v>
      </c>
      <c r="M26" s="64">
        <v>63</v>
      </c>
      <c r="N26" s="69">
        <v>16</v>
      </c>
      <c r="O26" s="69">
        <v>16</v>
      </c>
      <c r="P26" s="69">
        <v>0.62</v>
      </c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</row>
    <row r="27" spans="1:155" x14ac:dyDescent="0.2">
      <c r="A27" s="58">
        <v>5</v>
      </c>
      <c r="B27" s="58">
        <v>3</v>
      </c>
      <c r="C27" s="65" t="s">
        <v>6</v>
      </c>
      <c r="D27" s="65">
        <v>3</v>
      </c>
      <c r="E27" s="65">
        <v>463</v>
      </c>
      <c r="F27" s="66">
        <v>25</v>
      </c>
      <c r="G27" s="61">
        <f t="shared" si="1"/>
        <v>43.125</v>
      </c>
      <c r="H27" s="61">
        <f t="shared" si="2"/>
        <v>97.5</v>
      </c>
      <c r="I27" s="61">
        <f t="shared" si="3"/>
        <v>133.75</v>
      </c>
      <c r="J27" s="68">
        <v>170</v>
      </c>
      <c r="K27" s="65">
        <f t="shared" si="4"/>
        <v>145</v>
      </c>
      <c r="L27" s="65">
        <f t="shared" si="5"/>
        <v>0.72499999999999998</v>
      </c>
      <c r="M27" s="64">
        <v>67</v>
      </c>
      <c r="N27" s="69">
        <v>11</v>
      </c>
      <c r="O27" s="69">
        <v>8</v>
      </c>
      <c r="P27" s="69">
        <v>0.42</v>
      </c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</row>
    <row r="28" spans="1:155" x14ac:dyDescent="0.2">
      <c r="A28" s="58">
        <v>6</v>
      </c>
      <c r="B28" s="58">
        <v>3</v>
      </c>
      <c r="C28" s="65" t="s">
        <v>26</v>
      </c>
      <c r="D28" s="65">
        <v>6</v>
      </c>
      <c r="E28" s="65">
        <v>1200</v>
      </c>
      <c r="F28" s="66">
        <v>902</v>
      </c>
      <c r="G28" s="61">
        <f t="shared" si="1"/>
        <v>912.25</v>
      </c>
      <c r="H28" s="61">
        <f t="shared" si="2"/>
        <v>943</v>
      </c>
      <c r="I28" s="61">
        <f t="shared" si="3"/>
        <v>963.5</v>
      </c>
      <c r="J28" s="68">
        <v>984</v>
      </c>
      <c r="K28" s="65">
        <f t="shared" si="4"/>
        <v>82</v>
      </c>
      <c r="L28" s="65">
        <f t="shared" si="5"/>
        <v>0.41000000000000014</v>
      </c>
      <c r="M28" s="64">
        <v>77</v>
      </c>
      <c r="N28" s="69">
        <v>8</v>
      </c>
      <c r="O28" s="69">
        <v>6</v>
      </c>
      <c r="P28" s="69">
        <v>0.26679999999999998</v>
      </c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</row>
    <row r="29" spans="1:155" x14ac:dyDescent="0.2">
      <c r="A29" s="58">
        <v>7</v>
      </c>
      <c r="B29" s="58">
        <v>3</v>
      </c>
      <c r="C29" s="65" t="s">
        <v>26</v>
      </c>
      <c r="D29" s="65">
        <v>8</v>
      </c>
      <c r="E29" s="65">
        <v>1092</v>
      </c>
      <c r="F29" s="66">
        <v>794</v>
      </c>
      <c r="G29" s="61">
        <f t="shared" si="1"/>
        <v>807.75</v>
      </c>
      <c r="H29" s="61">
        <f t="shared" si="2"/>
        <v>849</v>
      </c>
      <c r="I29" s="61">
        <f t="shared" si="3"/>
        <v>876.5</v>
      </c>
      <c r="J29" s="68">
        <v>904</v>
      </c>
      <c r="K29" s="65">
        <f t="shared" si="4"/>
        <v>110</v>
      </c>
      <c r="L29" s="65">
        <f t="shared" si="5"/>
        <v>0.54999999999999938</v>
      </c>
      <c r="M29" s="64">
        <v>80</v>
      </c>
      <c r="N29" s="69">
        <v>13</v>
      </c>
      <c r="O29" s="69">
        <v>11</v>
      </c>
      <c r="P29" s="69">
        <v>0.45169999999999999</v>
      </c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</row>
    <row r="30" spans="1:155" x14ac:dyDescent="0.2">
      <c r="A30" s="58">
        <v>8</v>
      </c>
      <c r="B30" s="58">
        <v>3</v>
      </c>
      <c r="C30" s="65" t="s">
        <v>26</v>
      </c>
      <c r="D30" s="65">
        <v>9</v>
      </c>
      <c r="E30" s="65">
        <v>1200</v>
      </c>
      <c r="F30" s="66">
        <v>259</v>
      </c>
      <c r="G30" s="61">
        <f t="shared" si="1"/>
        <v>268.875</v>
      </c>
      <c r="H30" s="61">
        <f t="shared" si="2"/>
        <v>298.5</v>
      </c>
      <c r="I30" s="61">
        <f t="shared" si="3"/>
        <v>318.25</v>
      </c>
      <c r="J30" s="68">
        <v>338</v>
      </c>
      <c r="K30" s="65">
        <f t="shared" si="4"/>
        <v>79</v>
      </c>
      <c r="L30" s="65">
        <f t="shared" si="5"/>
        <v>0.39500000000000002</v>
      </c>
      <c r="M30" s="64">
        <v>83</v>
      </c>
      <c r="N30" s="69">
        <v>9</v>
      </c>
      <c r="O30" s="69">
        <v>6</v>
      </c>
      <c r="P30" s="69">
        <v>0.34599999999999997</v>
      </c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</row>
    <row r="31" spans="1:155" x14ac:dyDescent="0.2">
      <c r="A31" s="58">
        <v>9</v>
      </c>
      <c r="B31" s="58">
        <v>3</v>
      </c>
      <c r="C31" s="65" t="s">
        <v>26</v>
      </c>
      <c r="D31" s="65">
        <v>14</v>
      </c>
      <c r="E31" s="65">
        <v>1107</v>
      </c>
      <c r="F31" s="66">
        <v>718</v>
      </c>
      <c r="G31" s="61">
        <f t="shared" si="1"/>
        <v>732</v>
      </c>
      <c r="H31" s="61">
        <f t="shared" si="2"/>
        <v>774</v>
      </c>
      <c r="I31" s="61">
        <f t="shared" si="3"/>
        <v>802</v>
      </c>
      <c r="J31" s="68">
        <v>830</v>
      </c>
      <c r="K31" s="65">
        <f t="shared" si="4"/>
        <v>112</v>
      </c>
      <c r="L31" s="65">
        <f t="shared" si="5"/>
        <v>0.5600000000000005</v>
      </c>
      <c r="M31" s="64">
        <v>86</v>
      </c>
      <c r="N31" s="69">
        <v>11</v>
      </c>
      <c r="O31" s="69">
        <v>1</v>
      </c>
      <c r="P31" s="69">
        <v>0.46200000000000002</v>
      </c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</row>
    <row r="32" spans="1:155" x14ac:dyDescent="0.2">
      <c r="A32" s="58">
        <v>10</v>
      </c>
      <c r="B32" s="58">
        <v>3</v>
      </c>
      <c r="C32" s="65" t="s">
        <v>26</v>
      </c>
      <c r="D32" s="65">
        <v>15</v>
      </c>
      <c r="E32" s="65">
        <v>1200</v>
      </c>
      <c r="F32" s="66">
        <v>878</v>
      </c>
      <c r="G32" s="61">
        <f t="shared" si="1"/>
        <v>894</v>
      </c>
      <c r="H32" s="61">
        <f t="shared" si="2"/>
        <v>942</v>
      </c>
      <c r="I32" s="61">
        <f t="shared" si="3"/>
        <v>974</v>
      </c>
      <c r="J32" s="68">
        <v>1006</v>
      </c>
      <c r="K32" s="65">
        <f t="shared" si="4"/>
        <v>128</v>
      </c>
      <c r="L32" s="65">
        <f t="shared" si="5"/>
        <v>0.64000000000000057</v>
      </c>
      <c r="M32" s="64">
        <v>89</v>
      </c>
      <c r="N32" s="69">
        <v>15</v>
      </c>
      <c r="O32" s="69">
        <v>3</v>
      </c>
      <c r="P32" s="69">
        <v>0.34499999999999997</v>
      </c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</row>
    <row r="33" spans="1:155" ht="17" hidden="1" x14ac:dyDescent="0.2">
      <c r="A33" s="11" t="s">
        <v>21</v>
      </c>
      <c r="B33" s="11">
        <v>0</v>
      </c>
      <c r="C33" s="14" t="s">
        <v>26</v>
      </c>
      <c r="D33" s="14">
        <v>1</v>
      </c>
      <c r="E33" s="14">
        <v>1187</v>
      </c>
      <c r="F33" s="17">
        <v>0</v>
      </c>
      <c r="G33" s="19"/>
      <c r="H33" s="19"/>
      <c r="I33" s="20"/>
      <c r="J33" s="18"/>
      <c r="K33" s="14"/>
      <c r="L33" s="14"/>
      <c r="M33" s="13">
        <v>90</v>
      </c>
      <c r="N33" s="16"/>
      <c r="O33" s="16"/>
      <c r="P33" s="16"/>
      <c r="Q33" s="6"/>
      <c r="R33" s="6"/>
      <c r="W33" s="4">
        <f>(1.25)*F33</f>
        <v>0</v>
      </c>
      <c r="X33" s="4">
        <f>(1.5)*F33</f>
        <v>0</v>
      </c>
      <c r="Y33" s="4">
        <f>1.75*F33</f>
        <v>0</v>
      </c>
    </row>
    <row r="34" spans="1:155" ht="17" hidden="1" x14ac:dyDescent="0.2">
      <c r="A34" s="11" t="s">
        <v>22</v>
      </c>
      <c r="B34" s="11">
        <v>0</v>
      </c>
      <c r="C34" s="14" t="s">
        <v>26</v>
      </c>
      <c r="D34" s="14">
        <v>1</v>
      </c>
      <c r="E34" s="14">
        <v>1187</v>
      </c>
      <c r="F34" s="17">
        <v>0</v>
      </c>
      <c r="G34" s="19"/>
      <c r="H34" s="19"/>
      <c r="I34" s="20"/>
      <c r="J34" s="18"/>
      <c r="K34" s="14"/>
      <c r="L34" s="14"/>
      <c r="M34" s="13">
        <v>91</v>
      </c>
      <c r="N34" s="16"/>
      <c r="O34" s="16"/>
      <c r="P34" s="16"/>
      <c r="Q34" s="6"/>
      <c r="R34" s="6"/>
      <c r="W34" s="4">
        <f>(1.25)*F34</f>
        <v>0</v>
      </c>
      <c r="X34" s="4">
        <f>(1.5)*F34</f>
        <v>0</v>
      </c>
      <c r="Y34" s="4">
        <f>1.75*F34</f>
        <v>0</v>
      </c>
    </row>
    <row r="35" spans="1:155" ht="17" hidden="1" x14ac:dyDescent="0.2">
      <c r="A35" s="11" t="s">
        <v>23</v>
      </c>
      <c r="B35" s="11">
        <v>0</v>
      </c>
      <c r="C35" s="14" t="s">
        <v>26</v>
      </c>
      <c r="D35" s="14">
        <v>2</v>
      </c>
      <c r="E35" s="14">
        <v>316</v>
      </c>
      <c r="F35" s="17">
        <v>0</v>
      </c>
      <c r="G35" s="19"/>
      <c r="H35" s="19"/>
      <c r="I35" s="20"/>
      <c r="J35" s="18"/>
      <c r="K35" s="14"/>
      <c r="L35" s="14"/>
      <c r="M35" s="13">
        <v>92</v>
      </c>
      <c r="N35" s="16"/>
      <c r="O35" s="16"/>
      <c r="P35" s="16"/>
      <c r="Q35" s="6"/>
      <c r="R35" s="6"/>
      <c r="W35" s="4">
        <f>(1.25)*F35</f>
        <v>0</v>
      </c>
      <c r="X35" s="4">
        <f>(1.5)*F35</f>
        <v>0</v>
      </c>
      <c r="Y35" s="4">
        <f>1.75*F35</f>
        <v>0</v>
      </c>
    </row>
    <row r="36" spans="1:155" ht="17" hidden="1" x14ac:dyDescent="0.2">
      <c r="A36" s="11" t="s">
        <v>24</v>
      </c>
      <c r="B36" s="11">
        <v>0</v>
      </c>
      <c r="C36" s="14" t="s">
        <v>26</v>
      </c>
      <c r="D36" s="12">
        <v>3</v>
      </c>
      <c r="E36" s="14">
        <v>1200</v>
      </c>
      <c r="F36" s="17">
        <v>0</v>
      </c>
      <c r="G36" s="19"/>
      <c r="H36" s="19"/>
      <c r="I36" s="20"/>
      <c r="J36" s="18"/>
      <c r="K36" s="14"/>
      <c r="L36" s="14"/>
      <c r="M36" s="13">
        <v>93</v>
      </c>
      <c r="N36" s="16"/>
      <c r="O36" s="16"/>
      <c r="P36" s="16"/>
      <c r="Q36" s="6"/>
      <c r="R36" s="6"/>
      <c r="W36" s="4">
        <f>(1.25)*F36</f>
        <v>0</v>
      </c>
      <c r="X36" s="4">
        <f>(1.5)*F36</f>
        <v>0</v>
      </c>
      <c r="Y36" s="4">
        <f>1.75*F36</f>
        <v>0</v>
      </c>
    </row>
    <row r="37" spans="1:155" ht="17" hidden="1" x14ac:dyDescent="0.2">
      <c r="A37" s="23" t="s">
        <v>25</v>
      </c>
      <c r="B37" s="23">
        <v>0</v>
      </c>
      <c r="C37" s="24" t="s">
        <v>26</v>
      </c>
      <c r="D37" s="24">
        <v>17</v>
      </c>
      <c r="E37" s="24">
        <v>1017</v>
      </c>
      <c r="F37" s="25">
        <v>0</v>
      </c>
      <c r="G37" s="26"/>
      <c r="H37" s="26"/>
      <c r="I37" s="27"/>
      <c r="J37" s="28"/>
      <c r="K37" s="24"/>
      <c r="L37" s="24"/>
      <c r="M37" s="13">
        <v>94</v>
      </c>
      <c r="N37" s="16"/>
      <c r="O37" s="16"/>
      <c r="P37" s="16"/>
      <c r="Q37" s="6"/>
      <c r="R37" s="6"/>
      <c r="W37" s="4">
        <f>(1.25)*F37</f>
        <v>0</v>
      </c>
      <c r="X37" s="4">
        <f>(1.5)*F37</f>
        <v>0</v>
      </c>
      <c r="Y37" s="4">
        <f>1.75*F37</f>
        <v>0</v>
      </c>
    </row>
    <row r="38" spans="1:155" x14ac:dyDescent="0.2">
      <c r="F38" s="56"/>
      <c r="G38" s="78"/>
      <c r="H38" s="78"/>
      <c r="I38" s="79"/>
      <c r="J38" s="56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</row>
    <row r="39" spans="1:155" x14ac:dyDescent="0.2">
      <c r="F39" s="56"/>
      <c r="G39" s="56"/>
      <c r="H39" s="56"/>
      <c r="I39" s="56"/>
      <c r="J39" s="56"/>
      <c r="M39" s="56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</row>
    <row r="40" spans="1:155" x14ac:dyDescent="0.2">
      <c r="F40" s="56"/>
      <c r="G40" s="56"/>
      <c r="H40" s="56"/>
      <c r="I40" s="56"/>
      <c r="J40" s="56"/>
      <c r="M40" s="56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</row>
    <row r="41" spans="1:155" x14ac:dyDescent="0.2">
      <c r="F41" s="56"/>
      <c r="G41" s="56"/>
      <c r="H41" s="56"/>
      <c r="I41" s="56"/>
      <c r="J41" s="56"/>
      <c r="M41" s="56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</row>
    <row r="42" spans="1:155" x14ac:dyDescent="0.2">
      <c r="F42" s="56"/>
      <c r="G42" s="56"/>
      <c r="H42" s="56"/>
      <c r="I42" s="56"/>
      <c r="J42" s="56"/>
      <c r="M42" s="56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</row>
    <row r="43" spans="1:155" x14ac:dyDescent="0.2">
      <c r="F43" s="56"/>
      <c r="G43" s="56"/>
      <c r="H43" s="56"/>
      <c r="I43" s="56"/>
      <c r="J43" s="56"/>
      <c r="M43" s="56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</row>
    <row r="44" spans="1:155" x14ac:dyDescent="0.2">
      <c r="F44" s="56"/>
      <c r="G44" s="56"/>
      <c r="H44" s="56"/>
      <c r="I44" s="56"/>
      <c r="J44" s="56"/>
      <c r="M44" s="56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</row>
    <row r="45" spans="1:155" x14ac:dyDescent="0.2">
      <c r="F45" s="56"/>
      <c r="G45" s="56"/>
      <c r="H45" s="56"/>
      <c r="I45" s="56"/>
      <c r="J45" s="56"/>
      <c r="M45" s="56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</row>
    <row r="46" spans="1:155" x14ac:dyDescent="0.2">
      <c r="F46" s="56"/>
      <c r="G46" s="56"/>
      <c r="H46" s="56"/>
      <c r="I46" s="56"/>
      <c r="J46" s="56"/>
      <c r="M46" s="5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</row>
    <row r="47" spans="1:155" x14ac:dyDescent="0.2">
      <c r="F47" s="56"/>
      <c r="G47" s="56"/>
      <c r="H47" s="56"/>
      <c r="I47" s="56"/>
      <c r="J47" s="56"/>
      <c r="M47" s="56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</row>
    <row r="48" spans="1:155" x14ac:dyDescent="0.2">
      <c r="F48" s="56"/>
      <c r="G48" s="56"/>
      <c r="H48" s="56"/>
      <c r="I48" s="56"/>
      <c r="J48" s="56"/>
      <c r="M48" s="56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</row>
    <row r="49" spans="1:155" x14ac:dyDescent="0.2">
      <c r="F49" s="56"/>
      <c r="G49" s="56"/>
      <c r="H49" s="56"/>
      <c r="I49" s="56"/>
      <c r="J49" s="56"/>
      <c r="M49" s="56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</row>
    <row r="50" spans="1:155" x14ac:dyDescent="0.2">
      <c r="F50" s="56"/>
      <c r="G50" s="56"/>
      <c r="H50" s="56"/>
      <c r="I50" s="56"/>
      <c r="J50" s="56"/>
      <c r="M50" s="56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</row>
    <row r="51" spans="1:155" x14ac:dyDescent="0.2">
      <c r="F51" s="56"/>
      <c r="G51" s="56"/>
      <c r="H51" s="56"/>
      <c r="I51" s="56"/>
      <c r="J51" s="56"/>
      <c r="M51" s="56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</row>
    <row r="52" spans="1:155" x14ac:dyDescent="0.2">
      <c r="F52" s="56"/>
      <c r="G52" s="56"/>
      <c r="H52" s="56"/>
      <c r="I52" s="56"/>
      <c r="J52" s="56"/>
      <c r="M52" s="56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</row>
    <row r="53" spans="1:155" x14ac:dyDescent="0.2">
      <c r="F53" s="56"/>
      <c r="G53" s="56"/>
      <c r="H53" s="56"/>
      <c r="I53" s="56"/>
      <c r="J53" s="56"/>
      <c r="M53" s="56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</row>
    <row r="54" spans="1:155" x14ac:dyDescent="0.2">
      <c r="F54" s="56"/>
      <c r="G54" s="56"/>
      <c r="H54" s="56"/>
      <c r="I54" s="56"/>
      <c r="J54" s="56"/>
      <c r="M54" s="56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</row>
    <row r="55" spans="1:155" x14ac:dyDescent="0.2">
      <c r="F55" s="56"/>
      <c r="G55" s="56"/>
      <c r="H55" s="56"/>
      <c r="I55" s="56"/>
      <c r="J55" s="56"/>
      <c r="M55" s="56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</row>
    <row r="56" spans="1:155" x14ac:dyDescent="0.2">
      <c r="F56" s="56"/>
      <c r="G56" s="56"/>
      <c r="H56" s="56"/>
      <c r="I56" s="56"/>
      <c r="J56" s="56"/>
      <c r="M56" s="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</row>
    <row r="57" spans="1:155" x14ac:dyDescent="0.2">
      <c r="F57" s="56"/>
      <c r="G57" s="56"/>
      <c r="H57" s="56"/>
      <c r="I57" s="56"/>
      <c r="J57" s="56"/>
      <c r="M57" s="56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</row>
    <row r="58" spans="1:155" x14ac:dyDescent="0.2">
      <c r="F58" s="56"/>
      <c r="G58" s="56"/>
      <c r="H58" s="56"/>
      <c r="I58" s="56"/>
      <c r="J58" s="56"/>
      <c r="M58" s="56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</row>
    <row r="59" spans="1:155" x14ac:dyDescent="0.2">
      <c r="F59" s="56"/>
      <c r="G59" s="56"/>
      <c r="H59" s="56"/>
      <c r="I59" s="56"/>
      <c r="J59" s="56"/>
      <c r="M59" s="56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</row>
    <row r="60" spans="1:155" x14ac:dyDescent="0.2">
      <c r="F60" s="56"/>
      <c r="G60" s="56"/>
      <c r="H60" s="56"/>
      <c r="I60" s="56"/>
      <c r="J60" s="56"/>
      <c r="M60" s="56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</row>
    <row r="61" spans="1:155" x14ac:dyDescent="0.2">
      <c r="F61" s="56"/>
      <c r="G61" s="56"/>
      <c r="H61" s="56"/>
      <c r="I61" s="56"/>
      <c r="J61" s="56"/>
      <c r="M61" s="56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</row>
    <row r="62" spans="1:155" x14ac:dyDescent="0.2">
      <c r="F62" s="56"/>
      <c r="G62" s="56"/>
      <c r="H62" s="56"/>
      <c r="I62" s="56"/>
      <c r="J62" s="56"/>
      <c r="M62" s="56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</row>
    <row r="63" spans="1:155" x14ac:dyDescent="0.2">
      <c r="F63" s="56"/>
      <c r="G63" s="56"/>
      <c r="H63" s="56"/>
      <c r="I63" s="56"/>
      <c r="J63" s="56"/>
      <c r="M63" s="56"/>
      <c r="N63" s="80"/>
      <c r="O63" s="80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</row>
    <row r="64" spans="1:155" s="8" customFormat="1" x14ac:dyDescent="0.2">
      <c r="A64" s="77"/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</row>
    <row r="65" spans="1:155" s="8" customFormat="1" x14ac:dyDescent="0.2">
      <c r="A65" s="77"/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</row>
    <row r="66" spans="1:155" s="8" customFormat="1" x14ac:dyDescent="0.2">
      <c r="A66" s="77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</row>
    <row r="67" spans="1:155" s="8" customFormat="1" x14ac:dyDescent="0.2">
      <c r="A67" s="77"/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</row>
    <row r="68" spans="1:155" s="8" customFormat="1" x14ac:dyDescent="0.2">
      <c r="A68" s="77"/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</row>
    <row r="69" spans="1:155" s="8" customFormat="1" x14ac:dyDescent="0.2">
      <c r="A69" s="77"/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</row>
    <row r="70" spans="1:155" s="8" customFormat="1" x14ac:dyDescent="0.2">
      <c r="A70" s="77"/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</row>
    <row r="71" spans="1:155" x14ac:dyDescent="0.2">
      <c r="F71" s="56"/>
      <c r="G71" s="56"/>
      <c r="H71" s="56"/>
      <c r="I71" s="56"/>
      <c r="J71" s="56"/>
      <c r="M71" s="56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</row>
    <row r="72" spans="1:155" x14ac:dyDescent="0.2">
      <c r="F72" s="56"/>
      <c r="G72" s="56"/>
      <c r="H72" s="56"/>
      <c r="I72" s="56"/>
      <c r="J72" s="56"/>
      <c r="M72" s="56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</row>
    <row r="73" spans="1:155" x14ac:dyDescent="0.2">
      <c r="F73" s="56"/>
      <c r="G73" s="56"/>
      <c r="H73" s="56"/>
      <c r="I73" s="56"/>
      <c r="J73" s="56"/>
      <c r="M73" s="56"/>
      <c r="N73" s="80"/>
      <c r="O73" s="80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</row>
    <row r="74" spans="1:155" x14ac:dyDescent="0.2">
      <c r="F74" s="56"/>
      <c r="G74" s="56"/>
      <c r="H74" s="56"/>
      <c r="I74" s="56"/>
      <c r="J74" s="56"/>
      <c r="M74" s="56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</row>
    <row r="75" spans="1:155" x14ac:dyDescent="0.2">
      <c r="F75" s="56"/>
      <c r="G75" s="56"/>
      <c r="H75" s="56"/>
      <c r="I75" s="56"/>
      <c r="J75" s="56"/>
      <c r="M75" s="56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</row>
    <row r="76" spans="1:155" x14ac:dyDescent="0.2">
      <c r="F76" s="56"/>
      <c r="G76" s="56"/>
      <c r="H76" s="56"/>
      <c r="I76" s="56"/>
      <c r="J76" s="56"/>
      <c r="M76" s="5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</row>
    <row r="77" spans="1:155" x14ac:dyDescent="0.2">
      <c r="F77" s="56"/>
      <c r="G77" s="56"/>
      <c r="H77" s="56"/>
      <c r="I77" s="56"/>
      <c r="J77" s="56"/>
      <c r="M77" s="56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</row>
    <row r="78" spans="1:155" x14ac:dyDescent="0.2">
      <c r="F78" s="56"/>
      <c r="G78" s="56"/>
      <c r="H78" s="56"/>
      <c r="I78" s="56"/>
      <c r="J78" s="56"/>
      <c r="M78" s="56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</row>
    <row r="79" spans="1:155" x14ac:dyDescent="0.2">
      <c r="F79" s="56"/>
      <c r="G79" s="78"/>
      <c r="H79" s="78"/>
      <c r="I79" s="79"/>
      <c r="J79" s="56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</row>
    <row r="80" spans="1:155" x14ac:dyDescent="0.2">
      <c r="F80" s="56"/>
      <c r="G80" s="78"/>
      <c r="H80" s="78"/>
      <c r="I80" s="79"/>
      <c r="J80" s="56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</row>
    <row r="81" spans="6:155" x14ac:dyDescent="0.2">
      <c r="F81" s="56"/>
      <c r="G81" s="78"/>
      <c r="H81" s="78"/>
      <c r="I81" s="79"/>
      <c r="J81" s="56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</row>
    <row r="82" spans="6:155" x14ac:dyDescent="0.2">
      <c r="F82" s="56"/>
      <c r="G82" s="78"/>
      <c r="H82" s="78"/>
      <c r="I82" s="79"/>
      <c r="J82" s="56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</row>
    <row r="83" spans="6:155" x14ac:dyDescent="0.2">
      <c r="F83" s="56"/>
      <c r="G83" s="78"/>
      <c r="H83" s="78"/>
      <c r="I83" s="79"/>
      <c r="J83" s="56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</row>
    <row r="84" spans="6:155" x14ac:dyDescent="0.2">
      <c r="F84" s="56"/>
      <c r="G84" s="78"/>
      <c r="H84" s="78"/>
      <c r="I84" s="79"/>
      <c r="J84" s="56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</row>
    <row r="85" spans="6:155" x14ac:dyDescent="0.2">
      <c r="F85" s="56"/>
      <c r="G85" s="78"/>
      <c r="H85" s="78"/>
      <c r="I85" s="79"/>
      <c r="J85" s="56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</row>
    <row r="86" spans="6:155" x14ac:dyDescent="0.2">
      <c r="F86" s="56"/>
      <c r="G86" s="78"/>
      <c r="H86" s="78"/>
      <c r="I86" s="79"/>
      <c r="J86" s="5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</row>
    <row r="87" spans="6:155" x14ac:dyDescent="0.2">
      <c r="F87" s="56"/>
      <c r="G87" s="78"/>
      <c r="H87" s="78"/>
      <c r="I87" s="79"/>
      <c r="J87" s="56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</row>
    <row r="88" spans="6:155" x14ac:dyDescent="0.2">
      <c r="F88" s="56"/>
      <c r="G88" s="78"/>
      <c r="H88" s="78"/>
      <c r="I88" s="79"/>
      <c r="J88" s="56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</row>
    <row r="89" spans="6:155" x14ac:dyDescent="0.2">
      <c r="F89" s="56"/>
      <c r="G89" s="78"/>
      <c r="H89" s="78"/>
      <c r="I89" s="79"/>
      <c r="J89" s="56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</row>
    <row r="90" spans="6:155" x14ac:dyDescent="0.2">
      <c r="F90" s="56"/>
      <c r="G90" s="78"/>
      <c r="H90" s="78"/>
      <c r="I90" s="79"/>
      <c r="J90" s="56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</row>
    <row r="91" spans="6:155" x14ac:dyDescent="0.2">
      <c r="F91" s="56"/>
      <c r="G91" s="78"/>
      <c r="H91" s="78"/>
      <c r="I91" s="79"/>
      <c r="J91" s="56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</row>
    <row r="92" spans="6:155" x14ac:dyDescent="0.2">
      <c r="F92" s="56"/>
      <c r="G92" s="78"/>
      <c r="H92" s="78"/>
      <c r="I92" s="79"/>
      <c r="J92" s="56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</row>
    <row r="93" spans="6:155" x14ac:dyDescent="0.2">
      <c r="F93" s="56"/>
      <c r="G93" s="78"/>
      <c r="H93" s="78"/>
      <c r="I93" s="79"/>
      <c r="J93" s="56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</row>
    <row r="94" spans="6:155" x14ac:dyDescent="0.2">
      <c r="F94" s="56"/>
      <c r="G94" s="78"/>
      <c r="H94" s="78"/>
      <c r="I94" s="79"/>
      <c r="J94" s="56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</row>
    <row r="95" spans="6:155" x14ac:dyDescent="0.2">
      <c r="F95" s="56"/>
      <c r="G95" s="78"/>
      <c r="H95" s="78"/>
      <c r="I95" s="79"/>
      <c r="J95" s="56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</row>
    <row r="96" spans="6:155" x14ac:dyDescent="0.2">
      <c r="F96" s="56"/>
      <c r="G96" s="78"/>
      <c r="H96" s="78"/>
      <c r="I96" s="79"/>
      <c r="J96" s="5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</row>
    <row r="97" spans="6:155" x14ac:dyDescent="0.2">
      <c r="F97" s="56"/>
      <c r="G97" s="78"/>
      <c r="H97" s="78"/>
      <c r="I97" s="79"/>
      <c r="J97" s="56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</row>
    <row r="98" spans="6:155" x14ac:dyDescent="0.2">
      <c r="F98" s="56"/>
      <c r="G98" s="78"/>
      <c r="H98" s="78"/>
      <c r="I98" s="79"/>
      <c r="J98" s="56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</row>
    <row r="99" spans="6:155" x14ac:dyDescent="0.2">
      <c r="F99" s="56"/>
      <c r="G99" s="78"/>
      <c r="H99" s="78"/>
      <c r="I99" s="79"/>
      <c r="J99" s="56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</row>
    <row r="100" spans="6:155" x14ac:dyDescent="0.2">
      <c r="F100" s="56"/>
      <c r="G100" s="78"/>
      <c r="H100" s="78"/>
      <c r="I100" s="79"/>
      <c r="J100" s="56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</row>
    <row r="101" spans="6:155" x14ac:dyDescent="0.2">
      <c r="F101" s="56"/>
      <c r="G101" s="78"/>
      <c r="H101" s="78"/>
      <c r="I101" s="79"/>
      <c r="J101" s="56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</row>
    <row r="102" spans="6:155" x14ac:dyDescent="0.2">
      <c r="F102" s="56"/>
      <c r="G102" s="78"/>
      <c r="H102" s="78"/>
      <c r="I102" s="79"/>
      <c r="J102" s="56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</row>
    <row r="103" spans="6:155" x14ac:dyDescent="0.2">
      <c r="F103" s="56"/>
      <c r="G103" s="78"/>
      <c r="H103" s="78"/>
      <c r="I103" s="79"/>
      <c r="J103" s="56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</row>
    <row r="104" spans="6:155" x14ac:dyDescent="0.2">
      <c r="F104" s="56"/>
      <c r="G104" s="78"/>
      <c r="H104" s="78"/>
      <c r="I104" s="79"/>
      <c r="J104" s="56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</row>
    <row r="105" spans="6:155" x14ac:dyDescent="0.2">
      <c r="F105" s="56"/>
      <c r="G105" s="78"/>
      <c r="H105" s="78"/>
      <c r="I105" s="79"/>
      <c r="J105" s="56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</row>
    <row r="106" spans="6:155" x14ac:dyDescent="0.2">
      <c r="F106" s="56"/>
      <c r="G106" s="78"/>
      <c r="H106" s="78"/>
      <c r="I106" s="79"/>
      <c r="J106" s="5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</row>
    <row r="107" spans="6:155" x14ac:dyDescent="0.2">
      <c r="F107" s="56"/>
      <c r="G107" s="78"/>
      <c r="H107" s="78"/>
      <c r="I107" s="79"/>
      <c r="J107" s="56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</row>
    <row r="108" spans="6:155" x14ac:dyDescent="0.2">
      <c r="F108" s="56"/>
      <c r="G108" s="78"/>
      <c r="H108" s="78"/>
      <c r="I108" s="79"/>
      <c r="J108" s="56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</row>
    <row r="109" spans="6:155" x14ac:dyDescent="0.2">
      <c r="F109" s="56"/>
      <c r="G109" s="78"/>
      <c r="H109" s="78"/>
      <c r="I109" s="79"/>
      <c r="J109" s="56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</row>
    <row r="110" spans="6:155" x14ac:dyDescent="0.2">
      <c r="F110" s="56"/>
      <c r="G110" s="78"/>
      <c r="H110" s="78"/>
      <c r="I110" s="79"/>
      <c r="J110" s="56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</row>
    <row r="111" spans="6:155" x14ac:dyDescent="0.2">
      <c r="F111" s="56"/>
      <c r="G111" s="78"/>
      <c r="H111" s="78"/>
      <c r="I111" s="79"/>
      <c r="J111" s="56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</row>
    <row r="112" spans="6:155" x14ac:dyDescent="0.2">
      <c r="F112" s="56"/>
      <c r="G112" s="78"/>
      <c r="H112" s="78"/>
      <c r="I112" s="79"/>
      <c r="J112" s="56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</row>
    <row r="113" spans="6:155" x14ac:dyDescent="0.2">
      <c r="F113" s="56"/>
      <c r="G113" s="78"/>
      <c r="H113" s="78"/>
      <c r="I113" s="79"/>
      <c r="J113" s="56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</row>
    <row r="114" spans="6:155" x14ac:dyDescent="0.2">
      <c r="F114" s="56"/>
      <c r="G114" s="78"/>
      <c r="H114" s="78"/>
      <c r="I114" s="79"/>
      <c r="J114" s="56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</row>
    <row r="115" spans="6:155" x14ac:dyDescent="0.2">
      <c r="F115" s="56"/>
      <c r="G115" s="78"/>
      <c r="H115" s="78"/>
      <c r="I115" s="79"/>
      <c r="J115" s="56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</row>
    <row r="116" spans="6:155" x14ac:dyDescent="0.2">
      <c r="F116" s="56"/>
      <c r="G116" s="78"/>
      <c r="H116" s="78"/>
      <c r="I116" s="79"/>
      <c r="J116" s="5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</row>
    <row r="117" spans="6:155" x14ac:dyDescent="0.2">
      <c r="F117" s="56"/>
      <c r="G117" s="78"/>
      <c r="H117" s="78"/>
      <c r="I117" s="79"/>
      <c r="J117" s="56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</row>
    <row r="118" spans="6:155" x14ac:dyDescent="0.2">
      <c r="F118" s="56"/>
      <c r="G118" s="78"/>
      <c r="H118" s="78"/>
      <c r="I118" s="79"/>
      <c r="J118" s="56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</row>
    <row r="119" spans="6:155" x14ac:dyDescent="0.2">
      <c r="F119" s="56"/>
      <c r="G119" s="78"/>
      <c r="H119" s="78"/>
      <c r="I119" s="79"/>
      <c r="J119" s="56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</row>
    <row r="120" spans="6:155" x14ac:dyDescent="0.2">
      <c r="F120" s="56"/>
      <c r="G120" s="78"/>
      <c r="H120" s="78"/>
      <c r="I120" s="79"/>
      <c r="J120" s="56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</row>
    <row r="121" spans="6:155" x14ac:dyDescent="0.2">
      <c r="F121" s="56"/>
      <c r="G121" s="78"/>
      <c r="H121" s="78"/>
      <c r="I121" s="79"/>
      <c r="J121" s="56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</row>
    <row r="122" spans="6:155" x14ac:dyDescent="0.2">
      <c r="F122" s="56"/>
      <c r="G122" s="78"/>
      <c r="H122" s="78"/>
      <c r="I122" s="79"/>
      <c r="J122" s="56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</row>
    <row r="123" spans="6:155" x14ac:dyDescent="0.2">
      <c r="F123" s="56"/>
      <c r="G123" s="78"/>
      <c r="H123" s="78"/>
      <c r="I123" s="79"/>
      <c r="J123" s="56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</row>
    <row r="124" spans="6:155" x14ac:dyDescent="0.2">
      <c r="F124" s="56"/>
      <c r="G124" s="78"/>
      <c r="H124" s="78"/>
      <c r="I124" s="79"/>
      <c r="J124" s="56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</row>
    <row r="125" spans="6:155" x14ac:dyDescent="0.2">
      <c r="F125" s="56"/>
      <c r="G125" s="78"/>
      <c r="H125" s="78"/>
      <c r="I125" s="79"/>
      <c r="J125" s="56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</row>
    <row r="126" spans="6:155" x14ac:dyDescent="0.2">
      <c r="F126" s="56"/>
      <c r="G126" s="78"/>
      <c r="H126" s="78"/>
      <c r="I126" s="79"/>
      <c r="J126" s="5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</row>
    <row r="127" spans="6:155" x14ac:dyDescent="0.2">
      <c r="F127" s="56"/>
      <c r="G127" s="78"/>
      <c r="H127" s="78"/>
      <c r="I127" s="79"/>
      <c r="J127" s="56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</row>
    <row r="128" spans="6:155" x14ac:dyDescent="0.2">
      <c r="F128" s="56"/>
      <c r="G128" s="78"/>
      <c r="H128" s="78"/>
      <c r="I128" s="79"/>
      <c r="J128" s="56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</row>
    <row r="129" spans="6:155" x14ac:dyDescent="0.2">
      <c r="F129" s="56"/>
      <c r="G129" s="78"/>
      <c r="H129" s="78"/>
      <c r="I129" s="79"/>
      <c r="J129" s="56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</row>
    <row r="130" spans="6:155" x14ac:dyDescent="0.2">
      <c r="F130" s="56"/>
      <c r="G130" s="78"/>
      <c r="H130" s="78"/>
      <c r="I130" s="79"/>
      <c r="J130" s="56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</row>
    <row r="131" spans="6:155" x14ac:dyDescent="0.2">
      <c r="F131" s="56"/>
      <c r="G131" s="78"/>
      <c r="H131" s="78"/>
      <c r="I131" s="79"/>
      <c r="J131" s="56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</row>
    <row r="132" spans="6:155" x14ac:dyDescent="0.2">
      <c r="F132" s="56"/>
      <c r="G132" s="78"/>
      <c r="H132" s="78"/>
      <c r="I132" s="79"/>
      <c r="J132" s="56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</row>
    <row r="133" spans="6:155" x14ac:dyDescent="0.2">
      <c r="F133" s="56"/>
      <c r="G133" s="78"/>
      <c r="H133" s="78"/>
      <c r="I133" s="79"/>
      <c r="J133" s="56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</row>
    <row r="134" spans="6:155" x14ac:dyDescent="0.2">
      <c r="F134" s="56"/>
      <c r="G134" s="78"/>
      <c r="H134" s="78"/>
      <c r="I134" s="79"/>
      <c r="J134" s="56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</row>
    <row r="135" spans="6:155" x14ac:dyDescent="0.2">
      <c r="F135" s="56"/>
      <c r="G135" s="78"/>
      <c r="H135" s="78"/>
      <c r="I135" s="79"/>
      <c r="J135" s="56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</row>
    <row r="136" spans="6:155" x14ac:dyDescent="0.2">
      <c r="F136" s="56"/>
      <c r="G136" s="78"/>
      <c r="H136" s="78"/>
      <c r="I136" s="79"/>
      <c r="J136" s="5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</row>
    <row r="137" spans="6:155" x14ac:dyDescent="0.2">
      <c r="F137" s="56"/>
      <c r="G137" s="78"/>
      <c r="H137" s="78"/>
      <c r="I137" s="79"/>
      <c r="J137" s="56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</row>
    <row r="138" spans="6:155" x14ac:dyDescent="0.2">
      <c r="F138" s="56"/>
      <c r="G138" s="78"/>
      <c r="H138" s="78"/>
      <c r="I138" s="79"/>
      <c r="J138" s="56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</row>
    <row r="139" spans="6:155" x14ac:dyDescent="0.2">
      <c r="F139" s="56"/>
      <c r="G139" s="78"/>
      <c r="H139" s="78"/>
      <c r="I139" s="79"/>
      <c r="J139" s="56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</row>
    <row r="140" spans="6:155" x14ac:dyDescent="0.2">
      <c r="F140" s="56"/>
      <c r="G140" s="78"/>
      <c r="H140" s="78"/>
      <c r="I140" s="79"/>
      <c r="J140" s="56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</row>
    <row r="141" spans="6:155" x14ac:dyDescent="0.2">
      <c r="F141" s="56"/>
      <c r="G141" s="78"/>
      <c r="H141" s="78"/>
      <c r="I141" s="79"/>
      <c r="J141" s="56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</row>
    <row r="142" spans="6:155" x14ac:dyDescent="0.2">
      <c r="F142" s="56"/>
      <c r="G142" s="78"/>
      <c r="H142" s="78"/>
      <c r="I142" s="79"/>
      <c r="J142" s="56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</row>
    <row r="143" spans="6:155" x14ac:dyDescent="0.2">
      <c r="F143" s="56"/>
      <c r="G143" s="78"/>
      <c r="H143" s="78"/>
      <c r="I143" s="79"/>
      <c r="J143" s="56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</row>
    <row r="144" spans="6:155" x14ac:dyDescent="0.2">
      <c r="F144" s="56"/>
      <c r="G144" s="78"/>
      <c r="H144" s="78"/>
      <c r="I144" s="79"/>
      <c r="J144" s="56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</row>
    <row r="145" spans="6:155" x14ac:dyDescent="0.2">
      <c r="F145" s="56"/>
      <c r="G145" s="78"/>
      <c r="H145" s="78"/>
      <c r="I145" s="79"/>
      <c r="J145" s="56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</row>
    <row r="146" spans="6:155" x14ac:dyDescent="0.2">
      <c r="F146" s="56"/>
      <c r="G146" s="78"/>
      <c r="H146" s="78"/>
      <c r="I146" s="79"/>
      <c r="J146" s="5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</row>
    <row r="147" spans="6:155" x14ac:dyDescent="0.2">
      <c r="F147" s="56"/>
      <c r="G147" s="78"/>
      <c r="H147" s="78"/>
      <c r="I147" s="79"/>
      <c r="J147" s="56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</row>
    <row r="148" spans="6:155" x14ac:dyDescent="0.2">
      <c r="F148" s="56"/>
      <c r="G148" s="78"/>
      <c r="H148" s="78"/>
      <c r="I148" s="79"/>
      <c r="J148" s="56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</row>
    <row r="149" spans="6:155" x14ac:dyDescent="0.2">
      <c r="F149" s="56"/>
      <c r="G149" s="78"/>
      <c r="H149" s="78"/>
      <c r="I149" s="79"/>
      <c r="J149" s="56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</row>
    <row r="150" spans="6:155" x14ac:dyDescent="0.2">
      <c r="F150" s="56"/>
      <c r="G150" s="78"/>
      <c r="H150" s="78"/>
      <c r="I150" s="79"/>
      <c r="J150" s="56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</row>
    <row r="151" spans="6:155" x14ac:dyDescent="0.2">
      <c r="F151" s="56"/>
      <c r="G151" s="78"/>
      <c r="H151" s="78"/>
      <c r="I151" s="79"/>
      <c r="J151" s="56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</row>
    <row r="152" spans="6:155" x14ac:dyDescent="0.2">
      <c r="F152" s="56"/>
      <c r="G152" s="78"/>
      <c r="H152" s="78"/>
      <c r="I152" s="79"/>
      <c r="J152" s="56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</row>
    <row r="153" spans="6:155" x14ac:dyDescent="0.2">
      <c r="F153" s="56"/>
      <c r="G153" s="78"/>
      <c r="H153" s="78"/>
      <c r="I153" s="79"/>
      <c r="J153" s="56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</row>
    <row r="154" spans="6:155" x14ac:dyDescent="0.2">
      <c r="F154" s="56"/>
      <c r="G154" s="78"/>
      <c r="H154" s="78"/>
      <c r="I154" s="79"/>
      <c r="J154" s="56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</row>
    <row r="155" spans="6:155" x14ac:dyDescent="0.2">
      <c r="F155" s="56"/>
      <c r="G155" s="78"/>
      <c r="H155" s="78"/>
      <c r="I155" s="79"/>
      <c r="J155" s="56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</row>
    <row r="156" spans="6:155" x14ac:dyDescent="0.2">
      <c r="F156" s="56"/>
      <c r="G156" s="78"/>
      <c r="H156" s="78"/>
      <c r="I156" s="79"/>
      <c r="J156" s="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</row>
    <row r="157" spans="6:155" x14ac:dyDescent="0.2">
      <c r="F157" s="56"/>
      <c r="G157" s="78"/>
      <c r="H157" s="78"/>
      <c r="I157" s="79"/>
      <c r="J157" s="56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</row>
    <row r="158" spans="6:155" x14ac:dyDescent="0.2">
      <c r="F158" s="56"/>
      <c r="G158" s="78"/>
      <c r="H158" s="78"/>
      <c r="I158" s="79"/>
      <c r="J158" s="56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</row>
    <row r="159" spans="6:155" x14ac:dyDescent="0.2">
      <c r="F159" s="56"/>
      <c r="G159" s="78"/>
      <c r="H159" s="78"/>
      <c r="I159" s="79"/>
      <c r="J159" s="56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</row>
    <row r="160" spans="6:155" x14ac:dyDescent="0.2">
      <c r="F160" s="56"/>
      <c r="G160" s="78"/>
      <c r="H160" s="78"/>
      <c r="I160" s="79"/>
      <c r="J160" s="56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</row>
    <row r="161" spans="6:155" x14ac:dyDescent="0.2">
      <c r="F161" s="56"/>
      <c r="G161" s="78"/>
      <c r="H161" s="78"/>
      <c r="I161" s="79"/>
      <c r="J161" s="56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</row>
    <row r="162" spans="6:155" x14ac:dyDescent="0.2">
      <c r="F162" s="56"/>
      <c r="G162" s="78"/>
      <c r="H162" s="78"/>
      <c r="I162" s="79"/>
      <c r="J162" s="56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</row>
    <row r="163" spans="6:155" x14ac:dyDescent="0.2">
      <c r="F163" s="56"/>
      <c r="G163" s="78"/>
      <c r="H163" s="78"/>
      <c r="I163" s="79"/>
      <c r="J163" s="56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</row>
    <row r="164" spans="6:155" x14ac:dyDescent="0.2">
      <c r="F164" s="56"/>
      <c r="G164" s="78"/>
      <c r="H164" s="78"/>
      <c r="I164" s="79"/>
      <c r="J164" s="56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</row>
    <row r="165" spans="6:155" x14ac:dyDescent="0.2">
      <c r="F165" s="56"/>
      <c r="G165" s="78"/>
      <c r="H165" s="78"/>
      <c r="I165" s="79"/>
      <c r="J165" s="56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</row>
    <row r="166" spans="6:155" x14ac:dyDescent="0.2">
      <c r="F166" s="56"/>
      <c r="G166" s="78"/>
      <c r="H166" s="78"/>
      <c r="I166" s="79"/>
      <c r="J166" s="5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</row>
    <row r="167" spans="6:155" x14ac:dyDescent="0.2">
      <c r="F167" s="56"/>
      <c r="G167" s="78"/>
      <c r="H167" s="78"/>
      <c r="I167" s="79"/>
      <c r="J167" s="56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</row>
    <row r="168" spans="6:155" x14ac:dyDescent="0.2">
      <c r="F168" s="56"/>
      <c r="G168" s="78"/>
      <c r="H168" s="78"/>
      <c r="I168" s="79"/>
      <c r="J168" s="56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</row>
    <row r="169" spans="6:155" x14ac:dyDescent="0.2">
      <c r="F169" s="56"/>
      <c r="G169" s="78"/>
      <c r="H169" s="78"/>
      <c r="I169" s="79"/>
      <c r="J169" s="56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</row>
    <row r="170" spans="6:155" x14ac:dyDescent="0.2">
      <c r="F170" s="56"/>
      <c r="G170" s="78"/>
      <c r="H170" s="78"/>
      <c r="I170" s="79"/>
      <c r="J170" s="56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</row>
    <row r="171" spans="6:155" x14ac:dyDescent="0.2">
      <c r="F171" s="56"/>
      <c r="G171" s="78"/>
      <c r="H171" s="78"/>
      <c r="I171" s="79"/>
      <c r="J171" s="56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</row>
    <row r="172" spans="6:155" x14ac:dyDescent="0.2">
      <c r="F172" s="56"/>
      <c r="G172" s="78"/>
      <c r="H172" s="78"/>
      <c r="I172" s="79"/>
      <c r="J172" s="56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</row>
    <row r="173" spans="6:155" x14ac:dyDescent="0.2">
      <c r="F173" s="56"/>
      <c r="G173" s="78"/>
      <c r="H173" s="78"/>
      <c r="I173" s="79"/>
      <c r="J173" s="56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</row>
    <row r="174" spans="6:155" x14ac:dyDescent="0.2">
      <c r="F174" s="56"/>
      <c r="G174" s="78"/>
      <c r="H174" s="78"/>
      <c r="I174" s="79"/>
      <c r="J174" s="56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</row>
    <row r="175" spans="6:155" x14ac:dyDescent="0.2">
      <c r="F175" s="56"/>
      <c r="G175" s="78"/>
      <c r="H175" s="78"/>
      <c r="I175" s="79"/>
      <c r="J175" s="56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</row>
    <row r="176" spans="6:155" x14ac:dyDescent="0.2">
      <c r="F176" s="56"/>
      <c r="G176" s="78"/>
      <c r="H176" s="78"/>
      <c r="I176" s="79"/>
      <c r="J176" s="5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</row>
    <row r="177" spans="6:155" x14ac:dyDescent="0.2">
      <c r="F177" s="56"/>
      <c r="G177" s="78"/>
      <c r="H177" s="78"/>
      <c r="I177" s="79"/>
      <c r="J177" s="56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</row>
    <row r="178" spans="6:155" x14ac:dyDescent="0.2">
      <c r="F178" s="56"/>
      <c r="G178" s="78"/>
      <c r="H178" s="78"/>
      <c r="I178" s="79"/>
      <c r="J178" s="56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</row>
    <row r="179" spans="6:155" x14ac:dyDescent="0.2">
      <c r="F179" s="56"/>
      <c r="G179" s="78"/>
      <c r="H179" s="78"/>
      <c r="I179" s="79"/>
      <c r="J179" s="56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</row>
    <row r="180" spans="6:155" x14ac:dyDescent="0.2">
      <c r="F180" s="56"/>
      <c r="G180" s="78"/>
      <c r="H180" s="78"/>
      <c r="I180" s="79"/>
      <c r="J180" s="56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</row>
    <row r="181" spans="6:155" x14ac:dyDescent="0.2">
      <c r="F181" s="56"/>
      <c r="G181" s="78"/>
      <c r="H181" s="78"/>
      <c r="I181" s="79"/>
      <c r="J181" s="56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</row>
    <row r="182" spans="6:155" x14ac:dyDescent="0.2">
      <c r="F182" s="56"/>
      <c r="G182" s="78"/>
      <c r="H182" s="78"/>
      <c r="I182" s="79"/>
      <c r="J182" s="56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</row>
    <row r="183" spans="6:155" x14ac:dyDescent="0.2">
      <c r="F183" s="56"/>
      <c r="G183" s="78"/>
      <c r="H183" s="78"/>
      <c r="I183" s="79"/>
      <c r="J183" s="56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</row>
    <row r="184" spans="6:155" x14ac:dyDescent="0.2">
      <c r="F184" s="56"/>
      <c r="G184" s="78"/>
      <c r="H184" s="78"/>
      <c r="I184" s="79"/>
      <c r="J184" s="56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</row>
    <row r="185" spans="6:155" x14ac:dyDescent="0.2">
      <c r="F185" s="56"/>
      <c r="G185" s="78"/>
      <c r="H185" s="78"/>
      <c r="I185" s="79"/>
      <c r="J185" s="56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</row>
    <row r="186" spans="6:155" x14ac:dyDescent="0.2">
      <c r="F186" s="56"/>
      <c r="G186" s="78"/>
      <c r="H186" s="78"/>
      <c r="I186" s="79"/>
      <c r="J186" s="5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</row>
    <row r="187" spans="6:155" x14ac:dyDescent="0.2">
      <c r="F187" s="56"/>
      <c r="G187" s="78"/>
      <c r="H187" s="78"/>
      <c r="I187" s="79"/>
      <c r="J187" s="56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</row>
    <row r="188" spans="6:155" x14ac:dyDescent="0.2">
      <c r="F188" s="56"/>
      <c r="G188" s="78"/>
      <c r="H188" s="78"/>
      <c r="I188" s="79"/>
      <c r="J188" s="56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</row>
    <row r="189" spans="6:155" x14ac:dyDescent="0.2">
      <c r="F189" s="56"/>
      <c r="G189" s="78"/>
      <c r="H189" s="78"/>
      <c r="I189" s="79"/>
      <c r="J189" s="56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</row>
    <row r="190" spans="6:155" x14ac:dyDescent="0.2">
      <c r="F190" s="56"/>
      <c r="G190" s="78"/>
      <c r="H190" s="78"/>
      <c r="I190" s="79"/>
      <c r="J190" s="56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</row>
    <row r="191" spans="6:155" x14ac:dyDescent="0.2">
      <c r="F191" s="56"/>
      <c r="G191" s="78"/>
      <c r="H191" s="78"/>
      <c r="I191" s="79"/>
      <c r="J191" s="56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</row>
    <row r="192" spans="6:155" x14ac:dyDescent="0.2">
      <c r="F192" s="56"/>
      <c r="G192" s="78"/>
      <c r="H192" s="78"/>
      <c r="I192" s="79"/>
      <c r="J192" s="56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</row>
    <row r="193" spans="6:155" x14ac:dyDescent="0.2">
      <c r="F193" s="56"/>
      <c r="G193" s="78"/>
      <c r="H193" s="78"/>
      <c r="I193" s="79"/>
      <c r="J193" s="56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</row>
    <row r="194" spans="6:155" x14ac:dyDescent="0.2">
      <c r="F194" s="56"/>
      <c r="G194" s="78"/>
      <c r="H194" s="78"/>
      <c r="I194" s="79"/>
      <c r="J194" s="56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</row>
    <row r="195" spans="6:155" x14ac:dyDescent="0.2">
      <c r="F195" s="56"/>
      <c r="G195" s="78"/>
      <c r="H195" s="78"/>
      <c r="I195" s="79"/>
      <c r="J195" s="56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</row>
    <row r="196" spans="6:155" x14ac:dyDescent="0.2">
      <c r="F196" s="56"/>
      <c r="G196" s="78"/>
      <c r="H196" s="78"/>
      <c r="I196" s="79"/>
      <c r="J196" s="5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</row>
    <row r="197" spans="6:155" x14ac:dyDescent="0.2">
      <c r="F197" s="56"/>
      <c r="G197" s="78"/>
      <c r="H197" s="78"/>
      <c r="I197" s="79"/>
      <c r="J197" s="56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</row>
    <row r="198" spans="6:155" x14ac:dyDescent="0.2">
      <c r="F198" s="56"/>
      <c r="G198" s="78"/>
      <c r="H198" s="78"/>
      <c r="I198" s="79"/>
      <c r="J198" s="56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</row>
    <row r="199" spans="6:155" x14ac:dyDescent="0.2">
      <c r="F199" s="56"/>
      <c r="G199" s="78"/>
      <c r="H199" s="78"/>
      <c r="I199" s="79"/>
      <c r="J199" s="56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</row>
    <row r="200" spans="6:155" x14ac:dyDescent="0.2">
      <c r="F200" s="56"/>
      <c r="G200" s="78"/>
      <c r="H200" s="78"/>
      <c r="I200" s="79"/>
      <c r="J200" s="56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</row>
    <row r="201" spans="6:155" x14ac:dyDescent="0.2">
      <c r="F201" s="56"/>
      <c r="G201" s="78"/>
      <c r="H201" s="78"/>
      <c r="I201" s="79"/>
      <c r="J201" s="56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</row>
    <row r="202" spans="6:155" x14ac:dyDescent="0.2">
      <c r="F202" s="56"/>
      <c r="G202" s="78"/>
      <c r="H202" s="78"/>
      <c r="I202" s="79"/>
      <c r="J202" s="56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</row>
    <row r="203" spans="6:155" x14ac:dyDescent="0.2">
      <c r="F203" s="56"/>
      <c r="G203" s="78"/>
      <c r="H203" s="78"/>
      <c r="I203" s="79"/>
      <c r="J203" s="56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</row>
    <row r="204" spans="6:155" x14ac:dyDescent="0.2">
      <c r="F204" s="56"/>
      <c r="G204" s="78"/>
      <c r="H204" s="78"/>
      <c r="I204" s="79"/>
      <c r="J204" s="56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</row>
    <row r="205" spans="6:155" x14ac:dyDescent="0.2">
      <c r="F205" s="56"/>
      <c r="G205" s="78"/>
      <c r="H205" s="78"/>
      <c r="I205" s="79"/>
      <c r="J205" s="56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</row>
    <row r="206" spans="6:155" x14ac:dyDescent="0.2">
      <c r="F206" s="56"/>
      <c r="G206" s="78"/>
      <c r="H206" s="78"/>
      <c r="I206" s="79"/>
      <c r="J206" s="5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</row>
    <row r="207" spans="6:155" x14ac:dyDescent="0.2">
      <c r="F207" s="56"/>
      <c r="G207" s="78"/>
      <c r="H207" s="78"/>
      <c r="I207" s="79"/>
      <c r="J207" s="56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</row>
    <row r="208" spans="6:155" x14ac:dyDescent="0.2">
      <c r="F208" s="56"/>
      <c r="G208" s="78"/>
      <c r="H208" s="78"/>
      <c r="I208" s="79"/>
      <c r="J208" s="56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</row>
    <row r="209" spans="6:155" x14ac:dyDescent="0.2">
      <c r="F209" s="56"/>
      <c r="G209" s="78"/>
      <c r="H209" s="78"/>
      <c r="I209" s="79"/>
      <c r="J209" s="56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</row>
    <row r="210" spans="6:155" x14ac:dyDescent="0.2">
      <c r="F210" s="56"/>
      <c r="G210" s="78"/>
      <c r="H210" s="78"/>
      <c r="I210" s="79"/>
      <c r="J210" s="56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</row>
    <row r="211" spans="6:155" x14ac:dyDescent="0.2">
      <c r="F211" s="56"/>
      <c r="G211" s="78"/>
      <c r="H211" s="78"/>
      <c r="I211" s="79"/>
      <c r="J211" s="56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</row>
    <row r="212" spans="6:155" x14ac:dyDescent="0.2">
      <c r="F212" s="56"/>
      <c r="G212" s="78"/>
      <c r="H212" s="78"/>
      <c r="I212" s="79"/>
      <c r="J212" s="56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</row>
    <row r="213" spans="6:155" x14ac:dyDescent="0.2">
      <c r="F213" s="56"/>
      <c r="G213" s="78"/>
      <c r="H213" s="78"/>
      <c r="I213" s="79"/>
      <c r="J213" s="56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</row>
    <row r="214" spans="6:155" x14ac:dyDescent="0.2">
      <c r="F214" s="56"/>
      <c r="G214" s="78"/>
      <c r="H214" s="78"/>
      <c r="I214" s="79"/>
      <c r="J214" s="56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</row>
    <row r="215" spans="6:155" x14ac:dyDescent="0.2">
      <c r="F215" s="56"/>
      <c r="G215" s="78"/>
      <c r="H215" s="78"/>
      <c r="I215" s="79"/>
      <c r="J215" s="56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</row>
    <row r="216" spans="6:155" x14ac:dyDescent="0.2">
      <c r="F216" s="56"/>
      <c r="G216" s="78"/>
      <c r="H216" s="78"/>
      <c r="I216" s="79"/>
      <c r="J216" s="5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</row>
    <row r="217" spans="6:155" x14ac:dyDescent="0.2">
      <c r="F217" s="56"/>
      <c r="G217" s="78"/>
      <c r="H217" s="78"/>
      <c r="I217" s="79"/>
      <c r="J217" s="56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</row>
    <row r="218" spans="6:155" x14ac:dyDescent="0.2">
      <c r="F218" s="56"/>
      <c r="G218" s="78"/>
      <c r="H218" s="78"/>
      <c r="I218" s="79"/>
      <c r="J218" s="56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</row>
    <row r="219" spans="6:155" x14ac:dyDescent="0.2">
      <c r="F219" s="56"/>
      <c r="G219" s="78"/>
      <c r="H219" s="78"/>
      <c r="I219" s="79"/>
      <c r="J219" s="56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</row>
    <row r="220" spans="6:155" x14ac:dyDescent="0.2">
      <c r="F220" s="56"/>
      <c r="G220" s="78"/>
      <c r="H220" s="78"/>
      <c r="I220" s="79"/>
      <c r="J220" s="56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</row>
    <row r="221" spans="6:155" x14ac:dyDescent="0.2">
      <c r="F221" s="56"/>
      <c r="G221" s="78"/>
      <c r="H221" s="78"/>
      <c r="I221" s="79"/>
      <c r="J221" s="56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</row>
    <row r="222" spans="6:155" x14ac:dyDescent="0.2">
      <c r="F222" s="56"/>
      <c r="G222" s="78"/>
      <c r="H222" s="78"/>
      <c r="I222" s="79"/>
      <c r="J222" s="56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</row>
    <row r="223" spans="6:155" x14ac:dyDescent="0.2">
      <c r="F223" s="56"/>
      <c r="G223" s="78"/>
      <c r="H223" s="78"/>
      <c r="I223" s="79"/>
      <c r="J223" s="56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</row>
    <row r="224" spans="6:155" x14ac:dyDescent="0.2">
      <c r="F224" s="56"/>
      <c r="G224" s="78"/>
      <c r="H224" s="78"/>
      <c r="I224" s="79"/>
      <c r="J224" s="56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</row>
    <row r="225" spans="6:155" x14ac:dyDescent="0.2">
      <c r="F225" s="56"/>
      <c r="G225" s="78"/>
      <c r="H225" s="78"/>
      <c r="I225" s="79"/>
      <c r="J225" s="56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</row>
    <row r="226" spans="6:155" x14ac:dyDescent="0.2">
      <c r="F226" s="56"/>
      <c r="G226" s="78"/>
      <c r="H226" s="78"/>
      <c r="I226" s="79"/>
      <c r="J226" s="5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</row>
    <row r="227" spans="6:155" x14ac:dyDescent="0.2">
      <c r="F227" s="56"/>
      <c r="G227" s="78"/>
      <c r="H227" s="78"/>
      <c r="I227" s="79"/>
      <c r="J227" s="56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</row>
    <row r="228" spans="6:155" x14ac:dyDescent="0.2">
      <c r="F228" s="56"/>
      <c r="G228" s="78"/>
      <c r="H228" s="78"/>
      <c r="I228" s="79"/>
      <c r="J228" s="56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</row>
    <row r="229" spans="6:155" x14ac:dyDescent="0.2">
      <c r="F229" s="56"/>
      <c r="G229" s="78"/>
      <c r="H229" s="78"/>
      <c r="I229" s="79"/>
      <c r="J229" s="56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</row>
    <row r="230" spans="6:155" x14ac:dyDescent="0.2">
      <c r="F230" s="56"/>
      <c r="G230" s="78"/>
      <c r="H230" s="78"/>
      <c r="I230" s="79"/>
      <c r="J230" s="56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</row>
    <row r="231" spans="6:155" x14ac:dyDescent="0.2">
      <c r="F231" s="56"/>
      <c r="G231" s="78"/>
      <c r="H231" s="78"/>
      <c r="I231" s="79"/>
      <c r="J231" s="56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</row>
    <row r="232" spans="6:155" x14ac:dyDescent="0.2">
      <c r="F232" s="56"/>
      <c r="G232" s="78"/>
      <c r="H232" s="78"/>
      <c r="I232" s="79"/>
      <c r="J232" s="56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</row>
    <row r="233" spans="6:155" x14ac:dyDescent="0.2">
      <c r="F233" s="56"/>
      <c r="G233" s="78"/>
      <c r="H233" s="78"/>
      <c r="I233" s="79"/>
      <c r="J233" s="56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</row>
    <row r="234" spans="6:155" x14ac:dyDescent="0.2">
      <c r="F234" s="56"/>
      <c r="G234" s="78"/>
      <c r="H234" s="78"/>
      <c r="I234" s="79"/>
      <c r="J234" s="56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</row>
    <row r="235" spans="6:155" x14ac:dyDescent="0.2">
      <c r="F235" s="56"/>
      <c r="G235" s="78"/>
      <c r="H235" s="78"/>
      <c r="I235" s="79"/>
      <c r="J235" s="56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</row>
    <row r="236" spans="6:155" x14ac:dyDescent="0.2">
      <c r="F236" s="56"/>
      <c r="G236" s="78"/>
      <c r="H236" s="78"/>
      <c r="I236" s="79"/>
      <c r="J236" s="5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</row>
    <row r="237" spans="6:155" x14ac:dyDescent="0.2">
      <c r="F237" s="56"/>
      <c r="G237" s="78"/>
      <c r="H237" s="78"/>
      <c r="I237" s="79"/>
      <c r="J237" s="56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</row>
    <row r="238" spans="6:155" x14ac:dyDescent="0.2">
      <c r="F238" s="56"/>
      <c r="G238" s="78"/>
      <c r="H238" s="78"/>
      <c r="I238" s="79"/>
      <c r="J238" s="56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</row>
    <row r="239" spans="6:155" x14ac:dyDescent="0.2">
      <c r="F239" s="56"/>
      <c r="G239" s="78"/>
      <c r="H239" s="78"/>
      <c r="I239" s="79"/>
      <c r="J239" s="56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</row>
    <row r="240" spans="6:155" x14ac:dyDescent="0.2">
      <c r="F240" s="56"/>
      <c r="G240" s="78"/>
      <c r="H240" s="78"/>
      <c r="I240" s="79"/>
      <c r="J240" s="56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</row>
    <row r="241" spans="6:155" x14ac:dyDescent="0.2">
      <c r="F241" s="56"/>
      <c r="G241" s="78"/>
      <c r="H241" s="78"/>
      <c r="I241" s="79"/>
      <c r="J241" s="56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</row>
    <row r="242" spans="6:155" x14ac:dyDescent="0.2">
      <c r="F242" s="56"/>
      <c r="G242" s="78"/>
      <c r="H242" s="78"/>
      <c r="I242" s="79"/>
      <c r="J242" s="56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</row>
    <row r="243" spans="6:155" x14ac:dyDescent="0.2">
      <c r="F243" s="56"/>
      <c r="G243" s="78"/>
      <c r="H243" s="78"/>
      <c r="I243" s="79"/>
      <c r="J243" s="56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</row>
    <row r="244" spans="6:155" x14ac:dyDescent="0.2">
      <c r="F244" s="56"/>
      <c r="G244" s="78"/>
      <c r="H244" s="78"/>
      <c r="I244" s="79"/>
      <c r="J244" s="56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</row>
    <row r="245" spans="6:155" x14ac:dyDescent="0.2">
      <c r="F245" s="56"/>
      <c r="G245" s="78"/>
      <c r="H245" s="78"/>
      <c r="I245" s="79"/>
      <c r="J245" s="56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</row>
    <row r="246" spans="6:155" x14ac:dyDescent="0.2">
      <c r="F246" s="56"/>
      <c r="G246" s="78"/>
      <c r="H246" s="78"/>
      <c r="I246" s="79"/>
      <c r="J246" s="5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</row>
    <row r="247" spans="6:155" x14ac:dyDescent="0.2">
      <c r="F247" s="56"/>
      <c r="G247" s="78"/>
      <c r="H247" s="78"/>
      <c r="I247" s="79"/>
      <c r="J247" s="56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</row>
    <row r="248" spans="6:155" x14ac:dyDescent="0.2">
      <c r="F248" s="56"/>
      <c r="G248" s="78"/>
      <c r="H248" s="78"/>
      <c r="I248" s="79"/>
      <c r="J248" s="56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</row>
    <row r="249" spans="6:155" x14ac:dyDescent="0.2">
      <c r="F249" s="56"/>
      <c r="G249" s="78"/>
      <c r="H249" s="78"/>
      <c r="I249" s="79"/>
      <c r="J249" s="56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</row>
    <row r="250" spans="6:155" x14ac:dyDescent="0.2">
      <c r="F250" s="56"/>
      <c r="G250" s="78"/>
      <c r="H250" s="78"/>
      <c r="I250" s="79"/>
      <c r="J250" s="56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</row>
    <row r="251" spans="6:155" x14ac:dyDescent="0.2">
      <c r="F251" s="56"/>
      <c r="G251" s="78"/>
      <c r="H251" s="78"/>
      <c r="I251" s="79"/>
      <c r="J251" s="56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</row>
    <row r="252" spans="6:155" x14ac:dyDescent="0.2">
      <c r="F252" s="56"/>
      <c r="G252" s="78"/>
      <c r="H252" s="78"/>
      <c r="I252" s="79"/>
      <c r="J252" s="56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</row>
    <row r="253" spans="6:155" x14ac:dyDescent="0.2">
      <c r="F253" s="56"/>
      <c r="G253" s="78"/>
      <c r="H253" s="78"/>
      <c r="I253" s="79"/>
      <c r="J253" s="56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</row>
    <row r="254" spans="6:155" x14ac:dyDescent="0.2">
      <c r="F254" s="56"/>
      <c r="G254" s="78"/>
      <c r="H254" s="78"/>
      <c r="I254" s="79"/>
      <c r="J254" s="56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</row>
    <row r="255" spans="6:155" x14ac:dyDescent="0.2">
      <c r="F255" s="56"/>
      <c r="G255" s="78"/>
      <c r="H255" s="78"/>
      <c r="I255" s="79"/>
      <c r="J255" s="56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</row>
    <row r="256" spans="6:155" x14ac:dyDescent="0.2">
      <c r="F256" s="56"/>
      <c r="G256" s="78"/>
      <c r="H256" s="78"/>
      <c r="I256" s="79"/>
      <c r="J256" s="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</row>
    <row r="257" spans="6:155" x14ac:dyDescent="0.2">
      <c r="F257" s="56"/>
      <c r="G257" s="78"/>
      <c r="H257" s="78"/>
      <c r="I257" s="79"/>
      <c r="J257" s="56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</row>
    <row r="258" spans="6:155" x14ac:dyDescent="0.2">
      <c r="F258" s="56"/>
      <c r="G258" s="78"/>
      <c r="H258" s="78"/>
      <c r="I258" s="79"/>
      <c r="J258" s="56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</row>
    <row r="259" spans="6:155" x14ac:dyDescent="0.2">
      <c r="F259" s="56"/>
      <c r="G259" s="78"/>
      <c r="H259" s="78"/>
      <c r="I259" s="79"/>
      <c r="J259" s="56"/>
    </row>
    <row r="260" spans="6:155" x14ac:dyDescent="0.2">
      <c r="F260" s="56"/>
      <c r="G260" s="78"/>
      <c r="H260" s="78"/>
      <c r="I260" s="79"/>
      <c r="J260" s="56"/>
    </row>
    <row r="261" spans="6:155" x14ac:dyDescent="0.2">
      <c r="F261" s="56"/>
      <c r="G261" s="78"/>
      <c r="H261" s="78"/>
      <c r="I261" s="79"/>
      <c r="J261" s="56"/>
    </row>
    <row r="262" spans="6:155" x14ac:dyDescent="0.2">
      <c r="F262" s="56"/>
      <c r="G262" s="78"/>
      <c r="H262" s="78"/>
      <c r="I262" s="79"/>
      <c r="J262" s="56"/>
    </row>
    <row r="263" spans="6:155" x14ac:dyDescent="0.2">
      <c r="F263" s="56"/>
      <c r="G263" s="78"/>
      <c r="H263" s="78"/>
      <c r="I263" s="79"/>
      <c r="J263" s="56"/>
    </row>
    <row r="264" spans="6:155" x14ac:dyDescent="0.2">
      <c r="F264" s="56"/>
      <c r="G264" s="78"/>
      <c r="H264" s="78"/>
      <c r="I264" s="79"/>
      <c r="J264" s="56"/>
    </row>
    <row r="265" spans="6:155" x14ac:dyDescent="0.2">
      <c r="F265" s="56"/>
      <c r="G265" s="78"/>
      <c r="H265" s="78"/>
      <c r="I265" s="79"/>
      <c r="J265" s="56"/>
    </row>
    <row r="266" spans="6:155" x14ac:dyDescent="0.2">
      <c r="F266" s="56"/>
      <c r="G266" s="78"/>
      <c r="H266" s="78"/>
      <c r="I266" s="79"/>
      <c r="J266" s="56"/>
    </row>
    <row r="267" spans="6:155" x14ac:dyDescent="0.2">
      <c r="F267" s="56"/>
      <c r="G267" s="78"/>
      <c r="H267" s="78"/>
      <c r="I267" s="79"/>
      <c r="J267" s="56"/>
    </row>
    <row r="268" spans="6:155" x14ac:dyDescent="0.2">
      <c r="F268" s="56"/>
      <c r="G268" s="78"/>
      <c r="H268" s="78"/>
      <c r="I268" s="79"/>
      <c r="J268" s="56"/>
    </row>
    <row r="269" spans="6:155" x14ac:dyDescent="0.2">
      <c r="F269" s="56"/>
      <c r="G269" s="78"/>
      <c r="H269" s="78"/>
      <c r="I269" s="79"/>
      <c r="J269" s="56"/>
    </row>
    <row r="270" spans="6:155" x14ac:dyDescent="0.2">
      <c r="F270" s="56"/>
      <c r="G270" s="78"/>
      <c r="H270" s="78"/>
      <c r="I270" s="79"/>
      <c r="J270" s="56"/>
    </row>
    <row r="271" spans="6:155" x14ac:dyDescent="0.2">
      <c r="F271" s="56"/>
      <c r="G271" s="78"/>
      <c r="H271" s="78"/>
      <c r="I271" s="79"/>
      <c r="J271" s="56"/>
    </row>
    <row r="272" spans="6:155" x14ac:dyDescent="0.2">
      <c r="F272" s="56"/>
      <c r="G272" s="78"/>
      <c r="H272" s="78"/>
      <c r="I272" s="79"/>
      <c r="J272" s="56"/>
    </row>
    <row r="273" spans="6:10" x14ac:dyDescent="0.2">
      <c r="F273" s="56"/>
      <c r="G273" s="78"/>
      <c r="H273" s="78"/>
      <c r="I273" s="79"/>
      <c r="J273" s="56"/>
    </row>
    <row r="274" spans="6:10" x14ac:dyDescent="0.2">
      <c r="F274" s="56"/>
      <c r="G274" s="78"/>
      <c r="H274" s="78"/>
      <c r="I274" s="79"/>
      <c r="J274" s="56"/>
    </row>
    <row r="275" spans="6:10" x14ac:dyDescent="0.2">
      <c r="F275" s="56"/>
      <c r="G275" s="78"/>
      <c r="H275" s="78"/>
      <c r="I275" s="79"/>
      <c r="J275" s="56"/>
    </row>
    <row r="276" spans="6:10" x14ac:dyDescent="0.2">
      <c r="F276" s="56"/>
      <c r="G276" s="78"/>
      <c r="H276" s="78"/>
      <c r="I276" s="79"/>
      <c r="J276" s="56"/>
    </row>
    <row r="277" spans="6:10" x14ac:dyDescent="0.2">
      <c r="F277" s="56"/>
      <c r="G277" s="78"/>
      <c r="H277" s="78"/>
      <c r="I277" s="79"/>
      <c r="J277" s="56"/>
    </row>
    <row r="278" spans="6:10" x14ac:dyDescent="0.2">
      <c r="F278" s="56"/>
      <c r="G278" s="78"/>
      <c r="H278" s="78"/>
      <c r="I278" s="79"/>
      <c r="J278" s="56"/>
    </row>
    <row r="279" spans="6:10" x14ac:dyDescent="0.2">
      <c r="F279" s="56"/>
      <c r="G279" s="78"/>
      <c r="H279" s="78"/>
      <c r="I279" s="79"/>
      <c r="J279" s="56"/>
    </row>
    <row r="280" spans="6:10" x14ac:dyDescent="0.2">
      <c r="F280" s="56"/>
      <c r="G280" s="78"/>
      <c r="H280" s="78"/>
      <c r="I280" s="79"/>
      <c r="J280" s="56"/>
    </row>
    <row r="281" spans="6:10" x14ac:dyDescent="0.2">
      <c r="F281" s="56"/>
      <c r="G281" s="78"/>
      <c r="H281" s="78"/>
      <c r="I281" s="79"/>
      <c r="J281" s="56"/>
    </row>
    <row r="282" spans="6:10" x14ac:dyDescent="0.2">
      <c r="F282" s="56"/>
      <c r="G282" s="78"/>
      <c r="H282" s="78"/>
      <c r="I282" s="79"/>
      <c r="J282" s="56"/>
    </row>
    <row r="283" spans="6:10" x14ac:dyDescent="0.2">
      <c r="F283" s="56"/>
      <c r="G283" s="78"/>
      <c r="H283" s="78"/>
      <c r="I283" s="79"/>
      <c r="J283" s="56"/>
    </row>
    <row r="284" spans="6:10" x14ac:dyDescent="0.2">
      <c r="F284" s="56"/>
      <c r="G284" s="78"/>
      <c r="H284" s="78"/>
      <c r="I284" s="79"/>
      <c r="J284" s="56"/>
    </row>
    <row r="285" spans="6:10" x14ac:dyDescent="0.2">
      <c r="F285" s="56"/>
      <c r="G285" s="78"/>
      <c r="H285" s="78"/>
      <c r="I285" s="79"/>
      <c r="J285" s="56"/>
    </row>
    <row r="286" spans="6:10" x14ac:dyDescent="0.2">
      <c r="F286" s="56"/>
      <c r="G286" s="78"/>
      <c r="H286" s="78"/>
      <c r="I286" s="79"/>
      <c r="J286" s="56"/>
    </row>
    <row r="287" spans="6:10" x14ac:dyDescent="0.2">
      <c r="F287" s="56"/>
      <c r="G287" s="78"/>
      <c r="H287" s="78"/>
      <c r="I287" s="79"/>
      <c r="J287" s="56"/>
    </row>
    <row r="288" spans="6:10" x14ac:dyDescent="0.2">
      <c r="F288" s="56"/>
      <c r="G288" s="78"/>
      <c r="H288" s="78"/>
      <c r="I288" s="79"/>
      <c r="J288" s="56"/>
    </row>
    <row r="289" spans="6:10" x14ac:dyDescent="0.2">
      <c r="F289" s="56"/>
      <c r="G289" s="78"/>
      <c r="H289" s="78"/>
      <c r="I289" s="79"/>
      <c r="J289" s="56"/>
    </row>
    <row r="290" spans="6:10" x14ac:dyDescent="0.2">
      <c r="F290" s="56"/>
      <c r="G290" s="78"/>
      <c r="H290" s="78"/>
      <c r="I290" s="79"/>
      <c r="J290" s="56"/>
    </row>
    <row r="291" spans="6:10" x14ac:dyDescent="0.2">
      <c r="F291" s="56"/>
      <c r="G291" s="78"/>
      <c r="H291" s="78"/>
      <c r="I291" s="79"/>
      <c r="J291" s="56"/>
    </row>
    <row r="292" spans="6:10" x14ac:dyDescent="0.2">
      <c r="F292" s="56"/>
      <c r="G292" s="78"/>
      <c r="H292" s="78"/>
      <c r="I292" s="79"/>
      <c r="J292" s="56"/>
    </row>
    <row r="293" spans="6:10" x14ac:dyDescent="0.2">
      <c r="F293" s="56"/>
      <c r="G293" s="78"/>
      <c r="H293" s="78"/>
      <c r="I293" s="79"/>
      <c r="J293" s="56"/>
    </row>
    <row r="294" spans="6:10" x14ac:dyDescent="0.2">
      <c r="F294" s="56"/>
      <c r="G294" s="78"/>
      <c r="H294" s="78"/>
      <c r="I294" s="79"/>
      <c r="J294" s="56"/>
    </row>
    <row r="295" spans="6:10" x14ac:dyDescent="0.2">
      <c r="F295" s="56"/>
      <c r="G295" s="78"/>
      <c r="H295" s="78"/>
      <c r="I295" s="79"/>
      <c r="J295" s="56"/>
    </row>
    <row r="296" spans="6:10" x14ac:dyDescent="0.2">
      <c r="F296" s="56"/>
      <c r="G296" s="78"/>
      <c r="H296" s="78"/>
      <c r="I296" s="79"/>
      <c r="J296" s="56"/>
    </row>
    <row r="297" spans="6:10" x14ac:dyDescent="0.2">
      <c r="F297" s="56"/>
      <c r="G297" s="78"/>
      <c r="H297" s="78"/>
      <c r="I297" s="79"/>
      <c r="J297" s="56"/>
    </row>
    <row r="298" spans="6:10" x14ac:dyDescent="0.2">
      <c r="F298" s="56"/>
      <c r="G298" s="78"/>
      <c r="H298" s="78"/>
      <c r="I298" s="79"/>
      <c r="J298" s="56"/>
    </row>
    <row r="299" spans="6:10" x14ac:dyDescent="0.2">
      <c r="F299" s="56"/>
      <c r="G299" s="78"/>
      <c r="H299" s="78"/>
      <c r="I299" s="79"/>
      <c r="J299" s="56"/>
    </row>
    <row r="300" spans="6:10" x14ac:dyDescent="0.2">
      <c r="F300" s="56"/>
      <c r="G300" s="78"/>
      <c r="H300" s="78"/>
      <c r="I300" s="79"/>
      <c r="J300" s="56"/>
    </row>
    <row r="301" spans="6:10" x14ac:dyDescent="0.2">
      <c r="F301" s="56"/>
      <c r="G301" s="78"/>
      <c r="H301" s="78"/>
      <c r="I301" s="79"/>
      <c r="J301" s="56"/>
    </row>
    <row r="302" spans="6:10" x14ac:dyDescent="0.2">
      <c r="F302" s="56"/>
      <c r="G302" s="78"/>
      <c r="H302" s="78"/>
      <c r="I302" s="79"/>
      <c r="J302" s="56"/>
    </row>
    <row r="303" spans="6:10" x14ac:dyDescent="0.2">
      <c r="F303" s="56"/>
      <c r="G303" s="78"/>
      <c r="H303" s="78"/>
      <c r="I303" s="79"/>
      <c r="J303" s="56"/>
    </row>
    <row r="304" spans="6:10" x14ac:dyDescent="0.2">
      <c r="F304" s="56"/>
      <c r="G304" s="78"/>
      <c r="H304" s="78"/>
      <c r="I304" s="79"/>
      <c r="J304" s="56"/>
    </row>
    <row r="305" spans="6:10" x14ac:dyDescent="0.2">
      <c r="F305" s="56"/>
      <c r="G305" s="78"/>
      <c r="H305" s="78"/>
      <c r="I305" s="79"/>
      <c r="J305" s="56"/>
    </row>
    <row r="306" spans="6:10" x14ac:dyDescent="0.2">
      <c r="F306" s="56"/>
      <c r="G306" s="78"/>
      <c r="H306" s="78"/>
      <c r="I306" s="79"/>
      <c r="J306" s="56"/>
    </row>
    <row r="307" spans="6:10" x14ac:dyDescent="0.2">
      <c r="F307" s="56"/>
      <c r="G307" s="78"/>
      <c r="H307" s="78"/>
      <c r="I307" s="79"/>
      <c r="J307" s="56"/>
    </row>
    <row r="308" spans="6:10" x14ac:dyDescent="0.2">
      <c r="F308" s="56"/>
      <c r="G308" s="78"/>
      <c r="H308" s="78"/>
      <c r="I308" s="79"/>
      <c r="J308" s="56"/>
    </row>
    <row r="309" spans="6:10" x14ac:dyDescent="0.2">
      <c r="F309" s="56"/>
      <c r="G309" s="78"/>
      <c r="H309" s="78"/>
      <c r="I309" s="79"/>
      <c r="J309" s="56"/>
    </row>
    <row r="310" spans="6:10" x14ac:dyDescent="0.2">
      <c r="F310" s="56"/>
      <c r="G310" s="78"/>
      <c r="H310" s="78"/>
      <c r="I310" s="79"/>
      <c r="J310" s="56"/>
    </row>
    <row r="311" spans="6:10" x14ac:dyDescent="0.2">
      <c r="F311" s="56"/>
      <c r="G311" s="78"/>
      <c r="H311" s="78"/>
      <c r="I311" s="79"/>
      <c r="J311" s="56"/>
    </row>
    <row r="312" spans="6:10" x14ac:dyDescent="0.2">
      <c r="F312" s="56"/>
      <c r="G312" s="78"/>
      <c r="H312" s="78"/>
      <c r="I312" s="79"/>
      <c r="J312" s="56"/>
    </row>
    <row r="313" spans="6:10" x14ac:dyDescent="0.2">
      <c r="F313" s="56"/>
      <c r="G313" s="78"/>
      <c r="H313" s="78"/>
      <c r="I313" s="79"/>
      <c r="J313" s="56"/>
    </row>
    <row r="314" spans="6:10" x14ac:dyDescent="0.2">
      <c r="F314" s="56"/>
      <c r="G314" s="78"/>
      <c r="H314" s="78"/>
      <c r="I314" s="79"/>
      <c r="J314" s="56"/>
    </row>
    <row r="315" spans="6:10" x14ac:dyDescent="0.2">
      <c r="F315" s="56"/>
      <c r="G315" s="78"/>
      <c r="H315" s="78"/>
      <c r="I315" s="79"/>
      <c r="J315" s="56"/>
    </row>
    <row r="316" spans="6:10" x14ac:dyDescent="0.2">
      <c r="F316" s="56"/>
      <c r="G316" s="78"/>
      <c r="H316" s="78"/>
      <c r="I316" s="79"/>
      <c r="J316" s="56"/>
    </row>
    <row r="317" spans="6:10" x14ac:dyDescent="0.2">
      <c r="F317" s="56"/>
      <c r="G317" s="78"/>
      <c r="H317" s="78"/>
      <c r="I317" s="79"/>
      <c r="J317" s="56"/>
    </row>
    <row r="318" spans="6:10" x14ac:dyDescent="0.2">
      <c r="F318" s="56"/>
      <c r="G318" s="78"/>
      <c r="H318" s="78"/>
      <c r="I318" s="79"/>
      <c r="J318" s="56"/>
    </row>
    <row r="319" spans="6:10" x14ac:dyDescent="0.2">
      <c r="F319" s="56"/>
      <c r="G319" s="78"/>
      <c r="H319" s="78"/>
      <c r="I319" s="79"/>
      <c r="J319" s="56"/>
    </row>
    <row r="320" spans="6:10" x14ac:dyDescent="0.2">
      <c r="F320" s="56"/>
      <c r="G320" s="78"/>
      <c r="H320" s="78"/>
      <c r="I320" s="79"/>
      <c r="J320" s="56"/>
    </row>
    <row r="321" spans="6:10" x14ac:dyDescent="0.2">
      <c r="F321" s="56"/>
      <c r="G321" s="78"/>
      <c r="H321" s="78"/>
      <c r="I321" s="79"/>
      <c r="J321" s="56"/>
    </row>
    <row r="322" spans="6:10" x14ac:dyDescent="0.2">
      <c r="F322" s="56"/>
      <c r="G322" s="78"/>
      <c r="H322" s="78"/>
      <c r="I322" s="79"/>
      <c r="J322" s="56"/>
    </row>
    <row r="323" spans="6:10" x14ac:dyDescent="0.2">
      <c r="F323" s="56"/>
      <c r="G323" s="78"/>
      <c r="H323" s="78"/>
      <c r="I323" s="79"/>
      <c r="J323" s="56"/>
    </row>
    <row r="324" spans="6:10" x14ac:dyDescent="0.2">
      <c r="F324" s="56"/>
      <c r="G324" s="78"/>
      <c r="H324" s="78"/>
      <c r="I324" s="79"/>
      <c r="J324" s="56"/>
    </row>
    <row r="325" spans="6:10" x14ac:dyDescent="0.2">
      <c r="F325" s="56"/>
      <c r="G325" s="78"/>
      <c r="H325" s="78"/>
      <c r="I325" s="79"/>
      <c r="J325" s="56"/>
    </row>
    <row r="326" spans="6:10" x14ac:dyDescent="0.2">
      <c r="F326" s="56"/>
      <c r="G326" s="78"/>
      <c r="H326" s="78"/>
      <c r="I326" s="79"/>
      <c r="J326" s="56"/>
    </row>
    <row r="327" spans="6:10" x14ac:dyDescent="0.2">
      <c r="F327" s="56"/>
      <c r="G327" s="78"/>
      <c r="H327" s="78"/>
      <c r="I327" s="79"/>
      <c r="J327" s="56"/>
    </row>
    <row r="328" spans="6:10" x14ac:dyDescent="0.2">
      <c r="F328" s="56"/>
      <c r="G328" s="78"/>
      <c r="H328" s="78"/>
      <c r="I328" s="79"/>
      <c r="J328" s="56"/>
    </row>
    <row r="329" spans="6:10" x14ac:dyDescent="0.2">
      <c r="F329" s="56"/>
      <c r="G329" s="78"/>
      <c r="H329" s="78"/>
      <c r="I329" s="79"/>
      <c r="J329" s="56"/>
    </row>
    <row r="330" spans="6:10" x14ac:dyDescent="0.2">
      <c r="F330" s="56"/>
      <c r="G330" s="78"/>
      <c r="H330" s="78"/>
      <c r="I330" s="79"/>
      <c r="J330" s="56"/>
    </row>
    <row r="331" spans="6:10" x14ac:dyDescent="0.2">
      <c r="F331" s="56"/>
      <c r="G331" s="78"/>
      <c r="H331" s="78"/>
      <c r="I331" s="79"/>
      <c r="J331" s="56"/>
    </row>
    <row r="332" spans="6:10" x14ac:dyDescent="0.2">
      <c r="F332" s="56"/>
      <c r="G332" s="78"/>
      <c r="H332" s="78"/>
      <c r="I332" s="79"/>
      <c r="J332" s="56"/>
    </row>
    <row r="333" spans="6:10" x14ac:dyDescent="0.2">
      <c r="F333" s="56"/>
      <c r="G333" s="78"/>
      <c r="H333" s="78"/>
      <c r="I333" s="79"/>
      <c r="J333" s="56"/>
    </row>
    <row r="334" spans="6:10" x14ac:dyDescent="0.2">
      <c r="F334" s="56"/>
      <c r="G334" s="78"/>
      <c r="H334" s="78"/>
      <c r="I334" s="79"/>
      <c r="J334" s="56"/>
    </row>
    <row r="335" spans="6:10" x14ac:dyDescent="0.2">
      <c r="F335" s="56"/>
      <c r="G335" s="78"/>
      <c r="H335" s="78"/>
      <c r="I335" s="79"/>
      <c r="J335" s="56"/>
    </row>
    <row r="336" spans="6:10" x14ac:dyDescent="0.2">
      <c r="F336" s="56"/>
      <c r="G336" s="78"/>
      <c r="H336" s="78"/>
      <c r="I336" s="79"/>
      <c r="J336" s="56"/>
    </row>
    <row r="337" spans="6:10" x14ac:dyDescent="0.2">
      <c r="F337" s="56"/>
      <c r="G337" s="78"/>
      <c r="H337" s="78"/>
      <c r="I337" s="79"/>
      <c r="J337" s="56"/>
    </row>
    <row r="338" spans="6:10" x14ac:dyDescent="0.2">
      <c r="F338" s="56"/>
      <c r="G338" s="78"/>
      <c r="H338" s="78"/>
      <c r="I338" s="79"/>
      <c r="J338" s="56"/>
    </row>
    <row r="339" spans="6:10" x14ac:dyDescent="0.2">
      <c r="F339" s="56"/>
      <c r="G339" s="78"/>
      <c r="H339" s="78"/>
      <c r="I339" s="79"/>
      <c r="J339" s="56"/>
    </row>
    <row r="340" spans="6:10" x14ac:dyDescent="0.2">
      <c r="F340" s="56"/>
      <c r="G340" s="78"/>
      <c r="H340" s="78"/>
      <c r="I340" s="79"/>
      <c r="J340" s="56"/>
    </row>
    <row r="341" spans="6:10" x14ac:dyDescent="0.2">
      <c r="F341" s="56"/>
      <c r="G341" s="78"/>
      <c r="H341" s="78"/>
      <c r="I341" s="79"/>
      <c r="J341" s="56"/>
    </row>
    <row r="342" spans="6:10" x14ac:dyDescent="0.2">
      <c r="F342" s="56"/>
      <c r="G342" s="78"/>
      <c r="H342" s="78"/>
      <c r="I342" s="79"/>
      <c r="J342" s="56"/>
    </row>
    <row r="343" spans="6:10" x14ac:dyDescent="0.2">
      <c r="F343" s="56"/>
      <c r="G343" s="78"/>
      <c r="H343" s="78"/>
      <c r="I343" s="79"/>
      <c r="J343" s="56"/>
    </row>
    <row r="344" spans="6:10" x14ac:dyDescent="0.2">
      <c r="F344" s="56"/>
      <c r="G344" s="78"/>
      <c r="H344" s="78"/>
      <c r="I344" s="79"/>
      <c r="J344" s="56"/>
    </row>
    <row r="345" spans="6:10" x14ac:dyDescent="0.2">
      <c r="F345" s="56"/>
      <c r="G345" s="78"/>
      <c r="H345" s="78"/>
      <c r="I345" s="79"/>
      <c r="J345" s="56"/>
    </row>
    <row r="346" spans="6:10" x14ac:dyDescent="0.2">
      <c r="F346" s="56"/>
      <c r="G346" s="78"/>
      <c r="H346" s="78"/>
      <c r="I346" s="79"/>
      <c r="J346" s="56"/>
    </row>
    <row r="347" spans="6:10" x14ac:dyDescent="0.2">
      <c r="F347" s="56"/>
      <c r="G347" s="78"/>
      <c r="H347" s="78"/>
      <c r="I347" s="79"/>
      <c r="J347" s="56"/>
    </row>
    <row r="348" spans="6:10" x14ac:dyDescent="0.2">
      <c r="F348" s="56"/>
      <c r="G348" s="78"/>
      <c r="H348" s="78"/>
      <c r="I348" s="79"/>
      <c r="J348" s="56"/>
    </row>
    <row r="349" spans="6:10" x14ac:dyDescent="0.2">
      <c r="F349" s="56"/>
      <c r="G349" s="78"/>
      <c r="H349" s="78"/>
      <c r="I349" s="79"/>
      <c r="J349" s="56"/>
    </row>
    <row r="350" spans="6:10" x14ac:dyDescent="0.2">
      <c r="F350" s="56"/>
      <c r="G350" s="78"/>
      <c r="H350" s="78"/>
      <c r="I350" s="79"/>
      <c r="J350" s="56"/>
    </row>
    <row r="351" spans="6:10" x14ac:dyDescent="0.2">
      <c r="F351" s="56"/>
      <c r="G351" s="78"/>
      <c r="H351" s="78"/>
      <c r="I351" s="79"/>
      <c r="J351" s="56"/>
    </row>
    <row r="352" spans="6:10" x14ac:dyDescent="0.2">
      <c r="F352" s="56"/>
      <c r="G352" s="78"/>
      <c r="H352" s="78"/>
      <c r="I352" s="79"/>
      <c r="J352" s="56"/>
    </row>
    <row r="353" spans="6:10" x14ac:dyDescent="0.2">
      <c r="F353" s="56"/>
      <c r="G353" s="78"/>
      <c r="H353" s="78"/>
      <c r="I353" s="79"/>
      <c r="J353" s="56"/>
    </row>
    <row r="354" spans="6:10" x14ac:dyDescent="0.2">
      <c r="F354" s="56"/>
      <c r="G354" s="78"/>
      <c r="H354" s="78"/>
      <c r="I354" s="79"/>
      <c r="J354" s="56"/>
    </row>
    <row r="355" spans="6:10" x14ac:dyDescent="0.2">
      <c r="F355" s="56"/>
      <c r="G355" s="78"/>
      <c r="H355" s="78"/>
      <c r="I355" s="79"/>
      <c r="J355" s="56"/>
    </row>
    <row r="356" spans="6:10" x14ac:dyDescent="0.2">
      <c r="F356" s="56"/>
      <c r="G356" s="78"/>
      <c r="H356" s="78"/>
      <c r="I356" s="79"/>
      <c r="J356" s="56"/>
    </row>
    <row r="357" spans="6:10" x14ac:dyDescent="0.2">
      <c r="F357" s="56"/>
      <c r="G357" s="78"/>
      <c r="H357" s="78"/>
      <c r="I357" s="79"/>
      <c r="J357" s="56"/>
    </row>
    <row r="358" spans="6:10" x14ac:dyDescent="0.2">
      <c r="F358" s="56"/>
      <c r="G358" s="78"/>
      <c r="H358" s="78"/>
      <c r="I358" s="79"/>
      <c r="J358" s="56"/>
    </row>
    <row r="359" spans="6:10" x14ac:dyDescent="0.2">
      <c r="F359" s="56"/>
      <c r="G359" s="78"/>
      <c r="H359" s="78"/>
      <c r="I359" s="79"/>
      <c r="J359" s="56"/>
    </row>
    <row r="360" spans="6:10" x14ac:dyDescent="0.2">
      <c r="F360" s="56"/>
      <c r="G360" s="78"/>
      <c r="H360" s="78"/>
      <c r="I360" s="79"/>
      <c r="J360" s="56"/>
    </row>
    <row r="361" spans="6:10" x14ac:dyDescent="0.2">
      <c r="F361" s="56"/>
      <c r="G361" s="78"/>
      <c r="H361" s="78"/>
      <c r="I361" s="79"/>
      <c r="J361" s="56"/>
    </row>
    <row r="362" spans="6:10" x14ac:dyDescent="0.2">
      <c r="F362" s="56"/>
      <c r="G362" s="78"/>
      <c r="H362" s="78"/>
      <c r="I362" s="79"/>
      <c r="J362" s="56"/>
    </row>
    <row r="363" spans="6:10" x14ac:dyDescent="0.2">
      <c r="F363" s="56"/>
      <c r="G363" s="78"/>
      <c r="H363" s="78"/>
      <c r="I363" s="79"/>
      <c r="J363" s="56"/>
    </row>
    <row r="364" spans="6:10" x14ac:dyDescent="0.2">
      <c r="F364" s="56"/>
      <c r="G364" s="78"/>
      <c r="H364" s="78"/>
      <c r="I364" s="79"/>
      <c r="J364" s="56"/>
    </row>
    <row r="365" spans="6:10" x14ac:dyDescent="0.2">
      <c r="F365" s="56"/>
      <c r="G365" s="78"/>
      <c r="H365" s="78"/>
      <c r="I365" s="79"/>
      <c r="J365" s="56"/>
    </row>
    <row r="366" spans="6:10" x14ac:dyDescent="0.2">
      <c r="F366" s="56"/>
      <c r="G366" s="78"/>
      <c r="H366" s="78"/>
      <c r="I366" s="79"/>
      <c r="J366" s="56"/>
    </row>
    <row r="367" spans="6:10" x14ac:dyDescent="0.2">
      <c r="F367" s="56"/>
      <c r="G367" s="78"/>
      <c r="H367" s="78"/>
      <c r="I367" s="79"/>
      <c r="J367" s="56"/>
    </row>
    <row r="368" spans="6:10" x14ac:dyDescent="0.2">
      <c r="F368" s="56"/>
      <c r="G368" s="78"/>
      <c r="H368" s="78"/>
      <c r="I368" s="79"/>
      <c r="J368" s="56"/>
    </row>
    <row r="369" spans="6:10" x14ac:dyDescent="0.2">
      <c r="F369" s="56"/>
      <c r="G369" s="78"/>
      <c r="H369" s="78"/>
      <c r="I369" s="79"/>
      <c r="J369" s="56"/>
    </row>
    <row r="370" spans="6:10" x14ac:dyDescent="0.2">
      <c r="F370" s="56"/>
      <c r="G370" s="78"/>
      <c r="H370" s="78"/>
      <c r="I370" s="79"/>
      <c r="J370" s="56"/>
    </row>
    <row r="371" spans="6:10" x14ac:dyDescent="0.2">
      <c r="F371" s="56"/>
      <c r="G371" s="78"/>
      <c r="H371" s="78"/>
      <c r="I371" s="79"/>
      <c r="J371" s="56"/>
    </row>
    <row r="372" spans="6:10" x14ac:dyDescent="0.2">
      <c r="F372" s="56"/>
      <c r="G372" s="78"/>
      <c r="H372" s="78"/>
      <c r="I372" s="79"/>
      <c r="J372" s="56"/>
    </row>
    <row r="373" spans="6:10" x14ac:dyDescent="0.2">
      <c r="F373" s="56"/>
      <c r="G373" s="78"/>
      <c r="H373" s="78"/>
      <c r="I373" s="79"/>
      <c r="J373" s="56"/>
    </row>
    <row r="374" spans="6:10" x14ac:dyDescent="0.2">
      <c r="F374" s="56"/>
      <c r="G374" s="78"/>
      <c r="H374" s="78"/>
      <c r="I374" s="79"/>
      <c r="J374" s="56"/>
    </row>
    <row r="375" spans="6:10" x14ac:dyDescent="0.2">
      <c r="F375" s="56"/>
      <c r="G375" s="78"/>
      <c r="H375" s="78"/>
      <c r="I375" s="79"/>
      <c r="J375" s="56"/>
    </row>
    <row r="376" spans="6:10" x14ac:dyDescent="0.2">
      <c r="F376" s="56"/>
      <c r="G376" s="78"/>
      <c r="H376" s="78"/>
      <c r="I376" s="79"/>
      <c r="J376" s="56"/>
    </row>
    <row r="377" spans="6:10" x14ac:dyDescent="0.2">
      <c r="F377" s="56"/>
      <c r="G377" s="78"/>
      <c r="H377" s="78"/>
      <c r="I377" s="79"/>
      <c r="J377" s="56"/>
    </row>
    <row r="378" spans="6:10" x14ac:dyDescent="0.2">
      <c r="F378" s="56"/>
      <c r="G378" s="78"/>
      <c r="H378" s="78"/>
      <c r="I378" s="79"/>
      <c r="J378" s="56"/>
    </row>
    <row r="379" spans="6:10" x14ac:dyDescent="0.2">
      <c r="F379" s="56"/>
      <c r="G379" s="78"/>
      <c r="H379" s="78"/>
      <c r="I379" s="79"/>
      <c r="J379" s="56"/>
    </row>
    <row r="380" spans="6:10" x14ac:dyDescent="0.2">
      <c r="F380" s="56"/>
      <c r="G380" s="78"/>
      <c r="H380" s="78"/>
      <c r="I380" s="79"/>
      <c r="J380" s="56"/>
    </row>
    <row r="381" spans="6:10" x14ac:dyDescent="0.2">
      <c r="F381" s="56"/>
      <c r="G381" s="78"/>
      <c r="H381" s="78"/>
      <c r="I381" s="79"/>
      <c r="J381" s="56"/>
    </row>
    <row r="382" spans="6:10" x14ac:dyDescent="0.2">
      <c r="F382" s="56"/>
      <c r="G382" s="78"/>
      <c r="H382" s="78"/>
      <c r="I382" s="79"/>
      <c r="J382" s="56"/>
    </row>
    <row r="383" spans="6:10" x14ac:dyDescent="0.2">
      <c r="F383" s="56"/>
      <c r="G383" s="78"/>
      <c r="H383" s="78"/>
      <c r="I383" s="79"/>
      <c r="J383" s="56"/>
    </row>
    <row r="384" spans="6:10" x14ac:dyDescent="0.2">
      <c r="F384" s="56"/>
      <c r="G384" s="78"/>
      <c r="H384" s="78"/>
      <c r="I384" s="79"/>
      <c r="J384" s="56"/>
    </row>
    <row r="385" spans="6:10" x14ac:dyDescent="0.2">
      <c r="F385" s="56"/>
      <c r="G385" s="78"/>
      <c r="H385" s="78"/>
      <c r="I385" s="79"/>
      <c r="J385" s="56"/>
    </row>
    <row r="386" spans="6:10" x14ac:dyDescent="0.2">
      <c r="F386" s="56"/>
      <c r="G386" s="78"/>
      <c r="H386" s="78"/>
      <c r="I386" s="79"/>
      <c r="J386" s="56"/>
    </row>
    <row r="387" spans="6:10" x14ac:dyDescent="0.2">
      <c r="F387" s="56"/>
      <c r="G387" s="78"/>
      <c r="H387" s="78"/>
      <c r="I387" s="79"/>
      <c r="J387" s="56"/>
    </row>
    <row r="388" spans="6:10" x14ac:dyDescent="0.2">
      <c r="F388" s="56"/>
      <c r="G388" s="78"/>
      <c r="H388" s="78"/>
      <c r="I388" s="79"/>
      <c r="J388" s="56"/>
    </row>
    <row r="389" spans="6:10" x14ac:dyDescent="0.2">
      <c r="F389" s="56"/>
      <c r="G389" s="78"/>
      <c r="H389" s="78"/>
      <c r="I389" s="79"/>
      <c r="J389" s="56"/>
    </row>
    <row r="390" spans="6:10" x14ac:dyDescent="0.2">
      <c r="F390" s="56"/>
      <c r="G390" s="78"/>
      <c r="H390" s="78"/>
      <c r="I390" s="79"/>
      <c r="J390" s="56"/>
    </row>
    <row r="391" spans="6:10" x14ac:dyDescent="0.2">
      <c r="F391" s="56"/>
      <c r="G391" s="78"/>
      <c r="H391" s="78"/>
      <c r="I391" s="79"/>
      <c r="J391" s="56"/>
    </row>
    <row r="392" spans="6:10" x14ac:dyDescent="0.2">
      <c r="F392" s="56"/>
      <c r="G392" s="78"/>
      <c r="H392" s="78"/>
      <c r="I392" s="79"/>
      <c r="J392" s="56"/>
    </row>
    <row r="393" spans="6:10" x14ac:dyDescent="0.2">
      <c r="F393" s="56"/>
      <c r="G393" s="78"/>
      <c r="H393" s="78"/>
      <c r="I393" s="79"/>
      <c r="J393" s="56"/>
    </row>
    <row r="394" spans="6:10" x14ac:dyDescent="0.2">
      <c r="F394" s="56"/>
      <c r="G394" s="78"/>
      <c r="H394" s="78"/>
      <c r="I394" s="79"/>
      <c r="J394" s="56"/>
    </row>
    <row r="395" spans="6:10" x14ac:dyDescent="0.2">
      <c r="F395" s="56"/>
      <c r="G395" s="78"/>
      <c r="H395" s="78"/>
      <c r="I395" s="79"/>
      <c r="J395" s="56"/>
    </row>
    <row r="396" spans="6:10" x14ac:dyDescent="0.2">
      <c r="F396" s="56"/>
      <c r="G396" s="78"/>
      <c r="H396" s="78"/>
      <c r="I396" s="79"/>
      <c r="J396" s="56"/>
    </row>
    <row r="397" spans="6:10" x14ac:dyDescent="0.2">
      <c r="F397" s="56"/>
      <c r="G397" s="78"/>
      <c r="H397" s="78"/>
      <c r="I397" s="79"/>
      <c r="J397" s="56"/>
    </row>
    <row r="398" spans="6:10" x14ac:dyDescent="0.2">
      <c r="F398" s="56"/>
      <c r="G398" s="78"/>
      <c r="H398" s="78"/>
      <c r="I398" s="79"/>
      <c r="J398" s="56"/>
    </row>
    <row r="399" spans="6:10" x14ac:dyDescent="0.2">
      <c r="F399" s="56"/>
      <c r="G399" s="78"/>
      <c r="H399" s="78"/>
      <c r="I399" s="79"/>
      <c r="J399" s="56"/>
    </row>
    <row r="400" spans="6:10" x14ac:dyDescent="0.2">
      <c r="F400" s="56"/>
      <c r="G400" s="78"/>
      <c r="H400" s="78"/>
      <c r="I400" s="79"/>
      <c r="J400" s="56"/>
    </row>
    <row r="401" spans="6:10" x14ac:dyDescent="0.2">
      <c r="F401" s="56"/>
      <c r="G401" s="78"/>
      <c r="H401" s="78"/>
      <c r="I401" s="79"/>
      <c r="J401" s="56"/>
    </row>
    <row r="402" spans="6:10" x14ac:dyDescent="0.2">
      <c r="F402" s="56"/>
      <c r="G402" s="78"/>
      <c r="H402" s="78"/>
      <c r="I402" s="79"/>
      <c r="J402" s="56"/>
    </row>
    <row r="403" spans="6:10" x14ac:dyDescent="0.2">
      <c r="F403" s="56"/>
      <c r="G403" s="78"/>
      <c r="H403" s="78"/>
      <c r="I403" s="79"/>
      <c r="J403" s="56"/>
    </row>
    <row r="404" spans="6:10" x14ac:dyDescent="0.2">
      <c r="F404" s="56"/>
      <c r="G404" s="78"/>
      <c r="H404" s="78"/>
      <c r="I404" s="79"/>
      <c r="J404" s="56"/>
    </row>
    <row r="405" spans="6:10" x14ac:dyDescent="0.2">
      <c r="F405" s="56"/>
      <c r="G405" s="78"/>
      <c r="H405" s="78"/>
      <c r="I405" s="79"/>
      <c r="J405" s="56"/>
    </row>
    <row r="406" spans="6:10" x14ac:dyDescent="0.2">
      <c r="F406" s="56"/>
      <c r="G406" s="78"/>
      <c r="H406" s="78"/>
      <c r="I406" s="79"/>
      <c r="J406" s="56"/>
    </row>
  </sheetData>
  <autoFilter ref="A2:P37" xr:uid="{570705B1-703C-1D46-8BA2-509BB4E6F88A}">
    <filterColumn colId="1">
      <filters>
        <filter val="1.5"/>
        <filter val="2"/>
        <filter val="3"/>
      </filters>
    </filterColumn>
    <sortState xmlns:xlrd2="http://schemas.microsoft.com/office/spreadsheetml/2017/richdata2" ref="A6:P32">
      <sortCondition ref="B2:B37"/>
    </sortState>
  </autoFilter>
  <mergeCells count="3">
    <mergeCell ref="A1:B1"/>
    <mergeCell ref="C1:L1"/>
    <mergeCell ref="M1:P1"/>
  </mergeCells>
  <phoneticPr fontId="1" type="noConversion"/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418C1-8C1C-2045-9EB0-0D6A62198CF8}">
  <dimension ref="A1:D28"/>
  <sheetViews>
    <sheetView zoomScale="153" zoomScaleNormal="153" workbookViewId="0">
      <selection activeCell="C7" sqref="C7"/>
    </sheetView>
  </sheetViews>
  <sheetFormatPr baseColWidth="10" defaultRowHeight="16" x14ac:dyDescent="0.2"/>
  <cols>
    <col min="2" max="2" width="10.83203125" style="29"/>
    <col min="3" max="3" width="28.83203125" style="30" customWidth="1"/>
    <col min="4" max="4" width="10.83203125" style="29"/>
    <col min="18" max="18" width="15.5" customWidth="1"/>
  </cols>
  <sheetData>
    <row r="1" spans="1:3" x14ac:dyDescent="0.2">
      <c r="A1" t="s">
        <v>27</v>
      </c>
      <c r="B1" s="29" t="s">
        <v>7</v>
      </c>
      <c r="C1" s="30" t="s">
        <v>119</v>
      </c>
    </row>
    <row r="2" spans="1:3" x14ac:dyDescent="0.2">
      <c r="A2">
        <v>1</v>
      </c>
      <c r="B2" s="29" t="s">
        <v>28</v>
      </c>
      <c r="C2" s="30">
        <v>0.23499999999999999</v>
      </c>
    </row>
    <row r="3" spans="1:3" x14ac:dyDescent="0.2">
      <c r="A3">
        <v>2</v>
      </c>
      <c r="B3" s="29" t="s">
        <v>28</v>
      </c>
      <c r="C3" s="30">
        <v>0.44499999999999995</v>
      </c>
    </row>
    <row r="4" spans="1:3" x14ac:dyDescent="0.2">
      <c r="A4">
        <v>3</v>
      </c>
      <c r="B4" s="29" t="s">
        <v>28</v>
      </c>
      <c r="C4" s="30">
        <v>0.20500000000000007</v>
      </c>
    </row>
    <row r="5" spans="1:3" x14ac:dyDescent="0.2">
      <c r="A5">
        <v>4</v>
      </c>
      <c r="B5" s="29" t="s">
        <v>28</v>
      </c>
      <c r="C5" s="30">
        <v>0.64999999999999991</v>
      </c>
    </row>
    <row r="6" spans="1:3" x14ac:dyDescent="0.2">
      <c r="A6">
        <v>5</v>
      </c>
      <c r="B6" s="29" t="s">
        <v>28</v>
      </c>
    </row>
    <row r="7" spans="1:3" x14ac:dyDescent="0.2">
      <c r="A7">
        <v>6</v>
      </c>
      <c r="B7" s="29" t="s">
        <v>28</v>
      </c>
    </row>
    <row r="8" spans="1:3" x14ac:dyDescent="0.2">
      <c r="A8">
        <v>7</v>
      </c>
      <c r="B8" s="29" t="s">
        <v>28</v>
      </c>
    </row>
    <row r="9" spans="1:3" x14ac:dyDescent="0.2">
      <c r="A9">
        <v>8</v>
      </c>
      <c r="B9" s="29" t="s">
        <v>28</v>
      </c>
    </row>
    <row r="10" spans="1:3" x14ac:dyDescent="0.2">
      <c r="A10">
        <v>9</v>
      </c>
      <c r="B10" s="29" t="s">
        <v>28</v>
      </c>
      <c r="C10" s="30">
        <v>0.27499999999999991</v>
      </c>
    </row>
    <row r="11" spans="1:3" x14ac:dyDescent="0.2">
      <c r="A11">
        <v>1</v>
      </c>
      <c r="B11" s="29" t="s">
        <v>31</v>
      </c>
      <c r="C11" s="30">
        <v>0.57500000000000018</v>
      </c>
    </row>
    <row r="12" spans="1:3" x14ac:dyDescent="0.2">
      <c r="A12">
        <v>2</v>
      </c>
      <c r="B12" s="29" t="s">
        <v>31</v>
      </c>
      <c r="C12" s="30">
        <v>0.64500000000000002</v>
      </c>
    </row>
    <row r="13" spans="1:3" x14ac:dyDescent="0.2">
      <c r="A13">
        <v>3</v>
      </c>
      <c r="B13" s="29" t="s">
        <v>31</v>
      </c>
      <c r="C13" s="30">
        <v>0.34000000000000008</v>
      </c>
    </row>
    <row r="14" spans="1:3" x14ac:dyDescent="0.2">
      <c r="A14">
        <v>4</v>
      </c>
      <c r="B14" s="29" t="s">
        <v>31</v>
      </c>
      <c r="C14" s="30">
        <v>0.54999999999999993</v>
      </c>
    </row>
    <row r="15" spans="1:3" x14ac:dyDescent="0.2">
      <c r="A15">
        <v>5</v>
      </c>
      <c r="B15" s="29" t="s">
        <v>31</v>
      </c>
      <c r="C15" s="30">
        <v>0.33500000000000019</v>
      </c>
    </row>
    <row r="16" spans="1:3" x14ac:dyDescent="0.2">
      <c r="A16">
        <v>6</v>
      </c>
      <c r="B16" s="29" t="s">
        <v>31</v>
      </c>
      <c r="C16" s="30">
        <v>0.27499999999999991</v>
      </c>
    </row>
    <row r="17" spans="1:3" x14ac:dyDescent="0.2">
      <c r="A17">
        <v>7</v>
      </c>
      <c r="B17" s="29" t="s">
        <v>31</v>
      </c>
      <c r="C17" s="30">
        <v>0.39000000000000012</v>
      </c>
    </row>
    <row r="18" spans="1:3" x14ac:dyDescent="0.2">
      <c r="A18">
        <v>8</v>
      </c>
      <c r="B18" s="29" t="s">
        <v>31</v>
      </c>
      <c r="C18" s="30">
        <v>0.28999999999999981</v>
      </c>
    </row>
    <row r="19" spans="1:3" x14ac:dyDescent="0.2">
      <c r="A19">
        <v>9</v>
      </c>
      <c r="B19" s="29" t="s">
        <v>31</v>
      </c>
      <c r="C19" s="30">
        <v>0.45500000000000007</v>
      </c>
    </row>
    <row r="20" spans="1:3" x14ac:dyDescent="0.2">
      <c r="A20">
        <v>1</v>
      </c>
      <c r="B20" s="29" t="s">
        <v>30</v>
      </c>
      <c r="C20" s="30">
        <v>1.05</v>
      </c>
    </row>
    <row r="21" spans="1:3" x14ac:dyDescent="0.2">
      <c r="A21">
        <v>2</v>
      </c>
      <c r="B21" s="29" t="s">
        <v>30</v>
      </c>
      <c r="C21" s="30">
        <v>1.2850000000000001</v>
      </c>
    </row>
    <row r="22" spans="1:3" x14ac:dyDescent="0.2">
      <c r="A22">
        <v>3</v>
      </c>
      <c r="B22" s="29" t="s">
        <v>30</v>
      </c>
      <c r="C22" s="30">
        <v>0.67000000000000015</v>
      </c>
    </row>
    <row r="23" spans="1:3" x14ac:dyDescent="0.2">
      <c r="A23">
        <v>4</v>
      </c>
      <c r="B23" s="29" t="s">
        <v>30</v>
      </c>
      <c r="C23" s="30">
        <v>0.72499999999999998</v>
      </c>
    </row>
    <row r="24" spans="1:3" x14ac:dyDescent="0.2">
      <c r="A24">
        <v>5</v>
      </c>
      <c r="B24" s="29" t="s">
        <v>30</v>
      </c>
      <c r="C24" s="30">
        <v>0.41000000000000014</v>
      </c>
    </row>
    <row r="25" spans="1:3" x14ac:dyDescent="0.2">
      <c r="A25">
        <v>6</v>
      </c>
      <c r="B25" s="29" t="s">
        <v>30</v>
      </c>
      <c r="C25" s="30">
        <v>0.54999999999999938</v>
      </c>
    </row>
    <row r="26" spans="1:3" x14ac:dyDescent="0.2">
      <c r="A26">
        <v>7</v>
      </c>
      <c r="B26" s="29" t="s">
        <v>30</v>
      </c>
      <c r="C26" s="30">
        <v>0.39500000000000002</v>
      </c>
    </row>
    <row r="27" spans="1:3" x14ac:dyDescent="0.2">
      <c r="A27">
        <v>8</v>
      </c>
      <c r="B27" s="29" t="s">
        <v>30</v>
      </c>
      <c r="C27" s="30">
        <v>0.5600000000000005</v>
      </c>
    </row>
    <row r="28" spans="1:3" x14ac:dyDescent="0.2">
      <c r="A28">
        <v>9</v>
      </c>
      <c r="B28" s="29" t="s">
        <v>30</v>
      </c>
      <c r="C28" s="30">
        <v>0.64000000000000057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D2844-BC52-304B-A751-E7F9A153DC65}">
  <dimension ref="A1:N10"/>
  <sheetViews>
    <sheetView zoomScale="177" zoomScaleNormal="177" workbookViewId="0">
      <selection activeCell="D17" sqref="D17"/>
    </sheetView>
  </sheetViews>
  <sheetFormatPr baseColWidth="10" defaultRowHeight="16" x14ac:dyDescent="0.2"/>
  <cols>
    <col min="1" max="1" width="13" customWidth="1"/>
  </cols>
  <sheetData>
    <row r="1" spans="1:14" x14ac:dyDescent="0.2">
      <c r="A1" t="s">
        <v>123</v>
      </c>
    </row>
    <row r="2" spans="1:14" x14ac:dyDescent="0.2">
      <c r="A2" s="3" t="s">
        <v>0</v>
      </c>
      <c r="B2" s="3" t="s">
        <v>44</v>
      </c>
      <c r="C2" s="3" t="s">
        <v>45</v>
      </c>
      <c r="D2" s="3">
        <v>1</v>
      </c>
      <c r="E2" s="3">
        <v>2</v>
      </c>
      <c r="F2" s="3">
        <v>3</v>
      </c>
      <c r="G2" s="3">
        <v>4</v>
      </c>
      <c r="H2" s="3">
        <v>5</v>
      </c>
      <c r="I2" s="3">
        <v>6</v>
      </c>
      <c r="J2" s="3">
        <v>7</v>
      </c>
      <c r="K2" s="3">
        <v>8</v>
      </c>
      <c r="L2" s="3">
        <v>9</v>
      </c>
      <c r="M2" s="3">
        <v>10</v>
      </c>
      <c r="N2" s="3" t="s">
        <v>46</v>
      </c>
    </row>
    <row r="3" spans="1:14" x14ac:dyDescent="0.2">
      <c r="B3">
        <v>178</v>
      </c>
      <c r="C3">
        <v>762</v>
      </c>
      <c r="D3">
        <v>188</v>
      </c>
      <c r="E3">
        <v>388</v>
      </c>
      <c r="F3">
        <v>253</v>
      </c>
      <c r="G3">
        <v>354</v>
      </c>
      <c r="H3">
        <v>282</v>
      </c>
      <c r="I3">
        <v>1030</v>
      </c>
      <c r="J3">
        <v>26</v>
      </c>
      <c r="K3">
        <v>465</v>
      </c>
      <c r="L3">
        <v>951</v>
      </c>
      <c r="M3">
        <v>80</v>
      </c>
    </row>
    <row r="4" spans="1:14" x14ac:dyDescent="0.2">
      <c r="B4">
        <v>318</v>
      </c>
      <c r="C4">
        <v>888</v>
      </c>
      <c r="D4">
        <v>289</v>
      </c>
      <c r="E4">
        <v>1018</v>
      </c>
      <c r="F4">
        <v>356</v>
      </c>
      <c r="G4">
        <v>508</v>
      </c>
      <c r="H4">
        <v>406</v>
      </c>
      <c r="I4">
        <v>133</v>
      </c>
      <c r="J4">
        <v>151</v>
      </c>
      <c r="K4">
        <v>149</v>
      </c>
      <c r="L4">
        <v>633</v>
      </c>
      <c r="M4">
        <v>183</v>
      </c>
    </row>
    <row r="5" spans="1:14" x14ac:dyDescent="0.2">
      <c r="B5">
        <v>426</v>
      </c>
      <c r="C5">
        <v>229</v>
      </c>
      <c r="D5">
        <v>452</v>
      </c>
      <c r="E5">
        <v>193</v>
      </c>
      <c r="F5">
        <v>554</v>
      </c>
      <c r="G5">
        <v>1069</v>
      </c>
      <c r="H5">
        <v>292</v>
      </c>
      <c r="I5">
        <v>1151</v>
      </c>
      <c r="J5">
        <v>598</v>
      </c>
      <c r="K5">
        <v>883</v>
      </c>
      <c r="L5">
        <v>657</v>
      </c>
      <c r="M5">
        <v>508</v>
      </c>
    </row>
    <row r="6" spans="1:14" x14ac:dyDescent="0.2">
      <c r="B6">
        <v>944</v>
      </c>
      <c r="C6">
        <v>621</v>
      </c>
      <c r="D6">
        <v>625</v>
      </c>
      <c r="E6">
        <v>350</v>
      </c>
      <c r="F6">
        <v>131</v>
      </c>
      <c r="G6">
        <v>84</v>
      </c>
      <c r="H6">
        <v>395</v>
      </c>
      <c r="I6">
        <v>195</v>
      </c>
      <c r="J6">
        <v>700</v>
      </c>
      <c r="K6">
        <v>1003</v>
      </c>
      <c r="L6">
        <v>1019</v>
      </c>
      <c r="M6">
        <v>678</v>
      </c>
    </row>
    <row r="7" spans="1:14" x14ac:dyDescent="0.2">
      <c r="B7">
        <v>1064</v>
      </c>
      <c r="C7">
        <v>806</v>
      </c>
      <c r="D7">
        <v>313</v>
      </c>
      <c r="F7">
        <v>194</v>
      </c>
      <c r="G7">
        <v>357</v>
      </c>
      <c r="H7">
        <v>283</v>
      </c>
      <c r="J7">
        <v>1013</v>
      </c>
      <c r="K7">
        <v>187</v>
      </c>
      <c r="M7">
        <v>568</v>
      </c>
    </row>
    <row r="8" spans="1:14" x14ac:dyDescent="0.2">
      <c r="B8">
        <v>1165</v>
      </c>
      <c r="C8">
        <v>245</v>
      </c>
      <c r="D8">
        <v>685</v>
      </c>
      <c r="F8">
        <v>644</v>
      </c>
      <c r="G8">
        <v>1029</v>
      </c>
      <c r="M8">
        <v>369</v>
      </c>
    </row>
    <row r="10" spans="1:14" x14ac:dyDescent="0.2">
      <c r="A10" s="3" t="s">
        <v>120</v>
      </c>
      <c r="B10">
        <f>COUNT(B3:B8)</f>
        <v>6</v>
      </c>
      <c r="C10">
        <f t="shared" ref="C10:M10" si="0">COUNT(C3:C8)</f>
        <v>6</v>
      </c>
      <c r="D10">
        <f t="shared" si="0"/>
        <v>6</v>
      </c>
      <c r="E10">
        <f t="shared" si="0"/>
        <v>4</v>
      </c>
      <c r="F10">
        <f t="shared" si="0"/>
        <v>6</v>
      </c>
      <c r="G10">
        <f t="shared" si="0"/>
        <v>6</v>
      </c>
      <c r="H10">
        <f t="shared" si="0"/>
        <v>5</v>
      </c>
      <c r="I10">
        <f t="shared" si="0"/>
        <v>4</v>
      </c>
      <c r="J10">
        <f t="shared" si="0"/>
        <v>5</v>
      </c>
      <c r="K10">
        <f t="shared" si="0"/>
        <v>5</v>
      </c>
      <c r="L10">
        <f t="shared" si="0"/>
        <v>4</v>
      </c>
      <c r="M10">
        <f t="shared" si="0"/>
        <v>6</v>
      </c>
      <c r="N10">
        <f>SUM(B10:M10)</f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49621-9E64-C74A-BD33-8D41B776299F}">
  <dimension ref="A1:H45"/>
  <sheetViews>
    <sheetView workbookViewId="0">
      <selection activeCell="L13" sqref="L13"/>
    </sheetView>
  </sheetViews>
  <sheetFormatPr baseColWidth="10" defaultRowHeight="16" x14ac:dyDescent="0.2"/>
  <cols>
    <col min="1" max="1" width="13.33203125" style="1" customWidth="1"/>
    <col min="2" max="4" width="10.83203125" style="1"/>
    <col min="5" max="5" width="12.6640625" style="1" customWidth="1"/>
    <col min="6" max="6" width="12.83203125" style="1" customWidth="1"/>
    <col min="7" max="7" width="11.6640625" style="1" customWidth="1"/>
    <col min="8" max="16384" width="10.83203125" style="1"/>
  </cols>
  <sheetData>
    <row r="1" spans="1:8" x14ac:dyDescent="0.2">
      <c r="A1" s="85" t="s">
        <v>122</v>
      </c>
      <c r="B1" s="86"/>
      <c r="C1" s="86"/>
      <c r="D1" s="86"/>
      <c r="E1" s="86"/>
      <c r="F1" s="86"/>
      <c r="G1" s="86"/>
      <c r="H1" s="86"/>
    </row>
    <row r="2" spans="1:8" x14ac:dyDescent="0.2">
      <c r="A2" s="22" t="s">
        <v>7</v>
      </c>
      <c r="B2" s="22" t="s">
        <v>121</v>
      </c>
      <c r="C2" s="32">
        <v>0.125</v>
      </c>
      <c r="D2" s="31">
        <v>0.5</v>
      </c>
      <c r="E2" s="31">
        <v>0.75</v>
      </c>
      <c r="F2" s="22" t="s">
        <v>39</v>
      </c>
      <c r="G2" s="86"/>
      <c r="H2" s="86"/>
    </row>
    <row r="3" spans="1:8" x14ac:dyDescent="0.2">
      <c r="A3" s="86" t="s">
        <v>28</v>
      </c>
      <c r="B3" s="86">
        <v>2</v>
      </c>
      <c r="C3" s="86" t="s">
        <v>32</v>
      </c>
      <c r="D3" s="86" t="s">
        <v>32</v>
      </c>
      <c r="E3" s="87" t="s">
        <v>33</v>
      </c>
      <c r="F3" s="86" t="s">
        <v>42</v>
      </c>
      <c r="G3" s="86"/>
      <c r="H3" s="86"/>
    </row>
    <row r="4" spans="1:8" x14ac:dyDescent="0.2">
      <c r="A4" s="86" t="s">
        <v>28</v>
      </c>
      <c r="B4" s="86">
        <f>B3+1</f>
        <v>3</v>
      </c>
      <c r="C4" s="86" t="s">
        <v>32</v>
      </c>
      <c r="D4" s="86" t="s">
        <v>32</v>
      </c>
      <c r="E4" s="86" t="s">
        <v>32</v>
      </c>
      <c r="F4" s="86"/>
      <c r="G4" s="86"/>
      <c r="H4" s="86"/>
    </row>
    <row r="5" spans="1:8" x14ac:dyDescent="0.2">
      <c r="A5" s="86" t="s">
        <v>28</v>
      </c>
      <c r="B5" s="86">
        <f t="shared" ref="B5:B11" si="0">B4+1</f>
        <v>4</v>
      </c>
      <c r="C5" s="86" t="s">
        <v>32</v>
      </c>
      <c r="D5" s="86" t="s">
        <v>32</v>
      </c>
      <c r="E5" s="86" t="s">
        <v>32</v>
      </c>
      <c r="F5" s="86"/>
      <c r="G5" s="86"/>
      <c r="H5" s="86"/>
    </row>
    <row r="6" spans="1:8" x14ac:dyDescent="0.2">
      <c r="A6" s="86" t="s">
        <v>28</v>
      </c>
      <c r="B6" s="86">
        <f t="shared" si="0"/>
        <v>5</v>
      </c>
      <c r="C6" s="87" t="s">
        <v>33</v>
      </c>
      <c r="D6" s="86" t="s">
        <v>32</v>
      </c>
      <c r="E6" s="86" t="s">
        <v>32</v>
      </c>
      <c r="F6" s="86" t="s">
        <v>37</v>
      </c>
      <c r="G6" s="86"/>
      <c r="H6" s="86"/>
    </row>
    <row r="7" spans="1:8" x14ac:dyDescent="0.2">
      <c r="A7" s="86" t="s">
        <v>28</v>
      </c>
      <c r="B7" s="86">
        <f t="shared" si="0"/>
        <v>6</v>
      </c>
      <c r="C7" s="86"/>
      <c r="D7" s="86"/>
      <c r="E7" s="86"/>
      <c r="F7" s="86" t="s">
        <v>40</v>
      </c>
      <c r="G7" s="86"/>
      <c r="H7" s="86"/>
    </row>
    <row r="8" spans="1:8" x14ac:dyDescent="0.2">
      <c r="A8" s="86" t="s">
        <v>28</v>
      </c>
      <c r="B8" s="86">
        <f t="shared" si="0"/>
        <v>7</v>
      </c>
      <c r="C8" s="86"/>
      <c r="D8" s="86"/>
      <c r="E8" s="86"/>
      <c r="F8" s="86" t="s">
        <v>40</v>
      </c>
      <c r="G8" s="86"/>
      <c r="H8" s="86"/>
    </row>
    <row r="9" spans="1:8" x14ac:dyDescent="0.2">
      <c r="A9" s="86" t="s">
        <v>28</v>
      </c>
      <c r="B9" s="86">
        <f t="shared" si="0"/>
        <v>8</v>
      </c>
      <c r="C9" s="86"/>
      <c r="D9" s="86"/>
      <c r="E9" s="86"/>
      <c r="F9" s="86" t="s">
        <v>40</v>
      </c>
      <c r="G9" s="86"/>
      <c r="H9" s="86"/>
    </row>
    <row r="10" spans="1:8" x14ac:dyDescent="0.2">
      <c r="A10" s="86" t="s">
        <v>28</v>
      </c>
      <c r="B10" s="86">
        <f t="shared" si="0"/>
        <v>9</v>
      </c>
      <c r="C10" s="86"/>
      <c r="D10" s="86"/>
      <c r="E10" s="86"/>
      <c r="F10" s="86" t="s">
        <v>40</v>
      </c>
      <c r="G10" s="86"/>
      <c r="H10" s="86"/>
    </row>
    <row r="11" spans="1:8" x14ac:dyDescent="0.2">
      <c r="A11" s="86" t="s">
        <v>28</v>
      </c>
      <c r="B11" s="86">
        <f t="shared" si="0"/>
        <v>10</v>
      </c>
      <c r="C11" s="86" t="s">
        <v>32</v>
      </c>
      <c r="D11" s="86" t="s">
        <v>32</v>
      </c>
      <c r="E11" s="86" t="s">
        <v>32</v>
      </c>
      <c r="F11" s="86"/>
      <c r="G11" s="86"/>
      <c r="H11" s="86" t="s">
        <v>43</v>
      </c>
    </row>
    <row r="12" spans="1:8" x14ac:dyDescent="0.2">
      <c r="A12" s="88" t="s">
        <v>34</v>
      </c>
      <c r="B12" s="88"/>
      <c r="C12" s="86">
        <f>COUNTIF(C3:C11, "yes")</f>
        <v>4</v>
      </c>
      <c r="D12" s="86">
        <f t="shared" ref="D12:E12" si="1">COUNTIF(D3:D11, "yes")</f>
        <v>5</v>
      </c>
      <c r="E12" s="86">
        <f t="shared" si="1"/>
        <v>4</v>
      </c>
      <c r="F12" s="86">
        <f>SUM(C12:E12)</f>
        <v>13</v>
      </c>
      <c r="G12" s="86">
        <f>F12+F13</f>
        <v>15</v>
      </c>
      <c r="H12" s="89">
        <f>F12/G12</f>
        <v>0.8666666666666667</v>
      </c>
    </row>
    <row r="13" spans="1:8" x14ac:dyDescent="0.2">
      <c r="A13" s="88" t="s">
        <v>35</v>
      </c>
      <c r="B13" s="88"/>
      <c r="C13" s="86">
        <f>COUNTIF(C3:C11, "no")</f>
        <v>1</v>
      </c>
      <c r="D13" s="86">
        <f t="shared" ref="D13:E13" si="2">COUNTIF(D3:D11, "no")</f>
        <v>0</v>
      </c>
      <c r="E13" s="86">
        <f t="shared" si="2"/>
        <v>1</v>
      </c>
      <c r="F13" s="86">
        <f>SUM(C13:E13)</f>
        <v>2</v>
      </c>
      <c r="G13" s="86"/>
      <c r="H13" s="86"/>
    </row>
    <row r="14" spans="1:8" x14ac:dyDescent="0.2">
      <c r="A14" s="22" t="s">
        <v>7</v>
      </c>
      <c r="B14" s="22" t="s">
        <v>121</v>
      </c>
      <c r="C14" s="32">
        <v>0.125</v>
      </c>
      <c r="D14" s="31">
        <v>0.5</v>
      </c>
      <c r="E14" s="31">
        <v>0.75</v>
      </c>
      <c r="F14" s="22"/>
      <c r="G14" s="86"/>
      <c r="H14" s="86"/>
    </row>
    <row r="15" spans="1:8" x14ac:dyDescent="0.2">
      <c r="A15" s="86" t="s">
        <v>29</v>
      </c>
      <c r="B15" s="86">
        <v>2</v>
      </c>
      <c r="C15" s="86" t="s">
        <v>32</v>
      </c>
      <c r="D15" s="86" t="s">
        <v>32</v>
      </c>
      <c r="E15" s="86" t="s">
        <v>32</v>
      </c>
      <c r="F15" s="86"/>
      <c r="G15" s="86"/>
      <c r="H15" s="86"/>
    </row>
    <row r="16" spans="1:8" x14ac:dyDescent="0.2">
      <c r="A16" s="86" t="s">
        <v>29</v>
      </c>
      <c r="B16" s="86">
        <f>B15+1</f>
        <v>3</v>
      </c>
      <c r="C16" s="86" t="s">
        <v>32</v>
      </c>
      <c r="D16" s="86" t="s">
        <v>32</v>
      </c>
      <c r="E16" s="86" t="s">
        <v>32</v>
      </c>
      <c r="F16" s="86"/>
      <c r="G16" s="86"/>
      <c r="H16" s="86"/>
    </row>
    <row r="17" spans="1:8" x14ac:dyDescent="0.2">
      <c r="A17" s="86" t="s">
        <v>29</v>
      </c>
      <c r="B17" s="86">
        <f t="shared" ref="B17:B23" si="3">B16+1</f>
        <v>4</v>
      </c>
      <c r="C17" s="86" t="s">
        <v>32</v>
      </c>
      <c r="D17" s="86" t="s">
        <v>32</v>
      </c>
      <c r="E17" s="86" t="s">
        <v>32</v>
      </c>
      <c r="F17" s="86"/>
      <c r="G17" s="86"/>
      <c r="H17" s="86"/>
    </row>
    <row r="18" spans="1:8" x14ac:dyDescent="0.2">
      <c r="A18" s="86" t="s">
        <v>29</v>
      </c>
      <c r="B18" s="86">
        <f t="shared" si="3"/>
        <v>5</v>
      </c>
      <c r="C18" s="86" t="s">
        <v>32</v>
      </c>
      <c r="D18" s="86" t="s">
        <v>32</v>
      </c>
      <c r="E18" s="86" t="s">
        <v>32</v>
      </c>
      <c r="F18" s="86"/>
      <c r="G18" s="86"/>
      <c r="H18" s="86"/>
    </row>
    <row r="19" spans="1:8" x14ac:dyDescent="0.2">
      <c r="A19" s="86" t="s">
        <v>29</v>
      </c>
      <c r="B19" s="86">
        <f t="shared" si="3"/>
        <v>6</v>
      </c>
      <c r="C19" s="86"/>
      <c r="D19" s="86"/>
      <c r="E19" s="86"/>
      <c r="F19" s="86" t="s">
        <v>41</v>
      </c>
      <c r="G19" s="86"/>
      <c r="H19" s="86"/>
    </row>
    <row r="20" spans="1:8" x14ac:dyDescent="0.2">
      <c r="A20" s="86" t="s">
        <v>29</v>
      </c>
      <c r="B20" s="86">
        <f t="shared" si="3"/>
        <v>7</v>
      </c>
      <c r="C20" s="86" t="s">
        <v>32</v>
      </c>
      <c r="D20" s="86" t="s">
        <v>32</v>
      </c>
      <c r="E20" s="86" t="s">
        <v>32</v>
      </c>
      <c r="F20" s="86"/>
      <c r="G20" s="86"/>
      <c r="H20" s="86"/>
    </row>
    <row r="21" spans="1:8" x14ac:dyDescent="0.2">
      <c r="A21" s="86" t="s">
        <v>29</v>
      </c>
      <c r="B21" s="86">
        <f t="shared" si="3"/>
        <v>8</v>
      </c>
      <c r="C21" s="86" t="s">
        <v>32</v>
      </c>
      <c r="D21" s="86" t="s">
        <v>32</v>
      </c>
      <c r="E21" s="86" t="s">
        <v>32</v>
      </c>
      <c r="F21" s="86"/>
      <c r="G21" s="86"/>
      <c r="H21" s="86"/>
    </row>
    <row r="22" spans="1:8" x14ac:dyDescent="0.2">
      <c r="A22" s="86" t="s">
        <v>29</v>
      </c>
      <c r="B22" s="86">
        <f t="shared" si="3"/>
        <v>9</v>
      </c>
      <c r="C22" s="86" t="s">
        <v>32</v>
      </c>
      <c r="D22" s="86" t="s">
        <v>32</v>
      </c>
      <c r="E22" s="86" t="s">
        <v>32</v>
      </c>
      <c r="F22" s="86"/>
      <c r="G22" s="86"/>
      <c r="H22" s="86"/>
    </row>
    <row r="23" spans="1:8" x14ac:dyDescent="0.2">
      <c r="A23" s="86" t="s">
        <v>29</v>
      </c>
      <c r="B23" s="86">
        <f t="shared" si="3"/>
        <v>10</v>
      </c>
      <c r="C23" s="86" t="s">
        <v>32</v>
      </c>
      <c r="D23" s="86" t="s">
        <v>32</v>
      </c>
      <c r="E23" s="86" t="s">
        <v>32</v>
      </c>
      <c r="F23" s="86"/>
      <c r="G23" s="86"/>
      <c r="H23" s="86" t="s">
        <v>43</v>
      </c>
    </row>
    <row r="24" spans="1:8" x14ac:dyDescent="0.2">
      <c r="A24" s="88" t="s">
        <v>34</v>
      </c>
      <c r="B24" s="88"/>
      <c r="C24" s="86">
        <f>COUNTIF(C15:C23, "yes")</f>
        <v>8</v>
      </c>
      <c r="D24" s="86">
        <f t="shared" ref="D24" si="4">COUNTIF(D15:D23, "yes")</f>
        <v>8</v>
      </c>
      <c r="E24" s="86">
        <f t="shared" ref="E24" si="5">COUNTIF(E15:E23, "yes")</f>
        <v>8</v>
      </c>
      <c r="F24" s="86">
        <f>SUM(C24:E24)</f>
        <v>24</v>
      </c>
      <c r="G24" s="86">
        <f>F24+F25</f>
        <v>24</v>
      </c>
      <c r="H24" s="89">
        <f>F24/G24</f>
        <v>1</v>
      </c>
    </row>
    <row r="25" spans="1:8" x14ac:dyDescent="0.2">
      <c r="A25" s="88" t="s">
        <v>35</v>
      </c>
      <c r="B25" s="88"/>
      <c r="C25" s="86">
        <v>0</v>
      </c>
      <c r="D25" s="86">
        <v>0</v>
      </c>
      <c r="E25" s="86">
        <v>0</v>
      </c>
      <c r="F25" s="86">
        <f>SUM(C25:E25)</f>
        <v>0</v>
      </c>
      <c r="G25" s="86"/>
      <c r="H25" s="86"/>
    </row>
    <row r="26" spans="1:8" x14ac:dyDescent="0.2">
      <c r="A26" s="22" t="s">
        <v>7</v>
      </c>
      <c r="B26" s="22" t="s">
        <v>121</v>
      </c>
      <c r="C26" s="32">
        <v>0.125</v>
      </c>
      <c r="D26" s="31">
        <v>0.5</v>
      </c>
      <c r="E26" s="31">
        <v>0.75</v>
      </c>
      <c r="F26" s="22" t="s">
        <v>36</v>
      </c>
      <c r="G26" s="86"/>
      <c r="H26" s="86"/>
    </row>
    <row r="27" spans="1:8" x14ac:dyDescent="0.2">
      <c r="A27" s="86" t="s">
        <v>30</v>
      </c>
      <c r="B27" s="86">
        <v>2</v>
      </c>
      <c r="C27" s="86" t="s">
        <v>32</v>
      </c>
      <c r="D27" s="86" t="s">
        <v>32</v>
      </c>
      <c r="E27" s="86" t="s">
        <v>32</v>
      </c>
      <c r="F27" s="86"/>
      <c r="G27" s="86"/>
      <c r="H27" s="86"/>
    </row>
    <row r="28" spans="1:8" x14ac:dyDescent="0.2">
      <c r="A28" s="86" t="s">
        <v>30</v>
      </c>
      <c r="B28" s="86">
        <f>B27+1</f>
        <v>3</v>
      </c>
      <c r="C28" s="86" t="s">
        <v>32</v>
      </c>
      <c r="D28" s="86" t="s">
        <v>32</v>
      </c>
      <c r="E28" s="86" t="s">
        <v>32</v>
      </c>
      <c r="F28" s="86"/>
      <c r="G28" s="86"/>
      <c r="H28" s="86"/>
    </row>
    <row r="29" spans="1:8" x14ac:dyDescent="0.2">
      <c r="A29" s="86" t="s">
        <v>30</v>
      </c>
      <c r="B29" s="86">
        <f t="shared" ref="B29:B35" si="6">B28+1</f>
        <v>4</v>
      </c>
      <c r="C29" s="86" t="s">
        <v>32</v>
      </c>
      <c r="D29" s="86" t="s">
        <v>32</v>
      </c>
      <c r="E29" s="86" t="s">
        <v>32</v>
      </c>
      <c r="F29" s="86"/>
      <c r="G29" s="86"/>
      <c r="H29" s="86"/>
    </row>
    <row r="30" spans="1:8" x14ac:dyDescent="0.2">
      <c r="A30" s="86" t="s">
        <v>30</v>
      </c>
      <c r="B30" s="86">
        <f t="shared" si="6"/>
        <v>5</v>
      </c>
      <c r="C30" s="87" t="s">
        <v>33</v>
      </c>
      <c r="D30" s="86" t="s">
        <v>32</v>
      </c>
      <c r="E30" s="86" t="s">
        <v>32</v>
      </c>
      <c r="F30" s="86" t="s">
        <v>42</v>
      </c>
      <c r="G30" s="86"/>
      <c r="H30" s="86"/>
    </row>
    <row r="31" spans="1:8" x14ac:dyDescent="0.2">
      <c r="A31" s="86" t="s">
        <v>30</v>
      </c>
      <c r="B31" s="86">
        <f t="shared" si="6"/>
        <v>6</v>
      </c>
      <c r="C31" s="86" t="s">
        <v>32</v>
      </c>
      <c r="D31" s="86" t="s">
        <v>32</v>
      </c>
      <c r="E31" s="86" t="s">
        <v>32</v>
      </c>
      <c r="F31" s="86"/>
      <c r="G31" s="86"/>
      <c r="H31" s="86"/>
    </row>
    <row r="32" spans="1:8" x14ac:dyDescent="0.2">
      <c r="A32" s="86" t="s">
        <v>30</v>
      </c>
      <c r="B32" s="86">
        <f t="shared" si="6"/>
        <v>7</v>
      </c>
      <c r="C32" s="86" t="s">
        <v>32</v>
      </c>
      <c r="D32" s="86" t="s">
        <v>32</v>
      </c>
      <c r="E32" s="86" t="s">
        <v>32</v>
      </c>
      <c r="F32" s="86"/>
      <c r="G32" s="86"/>
      <c r="H32" s="86"/>
    </row>
    <row r="33" spans="1:8" x14ac:dyDescent="0.2">
      <c r="A33" s="86" t="s">
        <v>30</v>
      </c>
      <c r="B33" s="86">
        <f t="shared" si="6"/>
        <v>8</v>
      </c>
      <c r="C33" s="86" t="s">
        <v>32</v>
      </c>
      <c r="D33" s="86" t="s">
        <v>32</v>
      </c>
      <c r="E33" s="86" t="s">
        <v>32</v>
      </c>
      <c r="F33" s="86"/>
      <c r="G33" s="86"/>
      <c r="H33" s="86"/>
    </row>
    <row r="34" spans="1:8" x14ac:dyDescent="0.2">
      <c r="A34" s="86" t="s">
        <v>30</v>
      </c>
      <c r="B34" s="86">
        <f t="shared" si="6"/>
        <v>9</v>
      </c>
      <c r="C34" s="86" t="s">
        <v>32</v>
      </c>
      <c r="D34" s="86" t="s">
        <v>32</v>
      </c>
      <c r="E34" s="86" t="s">
        <v>32</v>
      </c>
      <c r="F34" s="86"/>
      <c r="G34" s="86"/>
      <c r="H34" s="86"/>
    </row>
    <row r="35" spans="1:8" x14ac:dyDescent="0.2">
      <c r="A35" s="86" t="s">
        <v>30</v>
      </c>
      <c r="B35" s="86">
        <f t="shared" si="6"/>
        <v>10</v>
      </c>
      <c r="C35" s="86" t="s">
        <v>32</v>
      </c>
      <c r="D35" s="86" t="s">
        <v>32</v>
      </c>
      <c r="E35" s="86" t="s">
        <v>32</v>
      </c>
      <c r="F35" s="86"/>
      <c r="G35" s="86"/>
      <c r="H35" s="86" t="s">
        <v>43</v>
      </c>
    </row>
    <row r="36" spans="1:8" x14ac:dyDescent="0.2">
      <c r="A36" s="88" t="s">
        <v>34</v>
      </c>
      <c r="B36" s="88"/>
      <c r="C36" s="86">
        <f>COUNTIF(C27:C35, "yes")</f>
        <v>8</v>
      </c>
      <c r="D36" s="86">
        <f t="shared" ref="D36" si="7">COUNTIF(D27:D35, "yes")</f>
        <v>9</v>
      </c>
      <c r="E36" s="86">
        <f t="shared" ref="E36" si="8">COUNTIF(E27:E35, "yes")</f>
        <v>9</v>
      </c>
      <c r="F36" s="86">
        <f>SUM(C36:E36)</f>
        <v>26</v>
      </c>
      <c r="G36" s="86">
        <f>F36+F37</f>
        <v>27</v>
      </c>
      <c r="H36" s="89">
        <f>F36/G36</f>
        <v>0.96296296296296291</v>
      </c>
    </row>
    <row r="37" spans="1:8" x14ac:dyDescent="0.2">
      <c r="A37" s="88" t="s">
        <v>35</v>
      </c>
      <c r="B37" s="88"/>
      <c r="C37" s="86">
        <f>COUNTIF(C27:C35, "no")</f>
        <v>1</v>
      </c>
      <c r="D37" s="86">
        <f t="shared" ref="D37:E37" si="9">COUNTIF(D27:D35, "no")</f>
        <v>0</v>
      </c>
      <c r="E37" s="86">
        <f t="shared" si="9"/>
        <v>0</v>
      </c>
      <c r="F37" s="86">
        <f>SUM(C37:E37)</f>
        <v>1</v>
      </c>
      <c r="G37" s="86"/>
      <c r="H37" s="86"/>
    </row>
    <row r="39" spans="1:8" ht="17" thickBot="1" x14ac:dyDescent="0.25"/>
    <row r="40" spans="1:8" x14ac:dyDescent="0.2">
      <c r="B40" s="33" t="s">
        <v>7</v>
      </c>
      <c r="C40" s="34">
        <v>0.125</v>
      </c>
      <c r="D40" s="35">
        <v>0.5</v>
      </c>
      <c r="E40" s="35">
        <v>0.75</v>
      </c>
      <c r="F40" s="36" t="s">
        <v>13</v>
      </c>
      <c r="G40" s="37" t="s">
        <v>38</v>
      </c>
    </row>
    <row r="41" spans="1:8" x14ac:dyDescent="0.2">
      <c r="B41" s="38">
        <v>1</v>
      </c>
      <c r="C41" s="2">
        <f>C12</f>
        <v>4</v>
      </c>
      <c r="D41" s="2">
        <f t="shared" ref="D41:E41" si="10">D12</f>
        <v>5</v>
      </c>
      <c r="E41" s="2">
        <f t="shared" si="10"/>
        <v>4</v>
      </c>
      <c r="F41" s="2">
        <f>SUM(C41:E41)</f>
        <v>13</v>
      </c>
      <c r="G41" s="39">
        <f>F41/$F$44</f>
        <v>0.20634920634920634</v>
      </c>
    </row>
    <row r="42" spans="1:8" x14ac:dyDescent="0.2">
      <c r="B42" s="38">
        <v>2</v>
      </c>
      <c r="C42" s="2">
        <f>C24</f>
        <v>8</v>
      </c>
      <c r="D42" s="2">
        <f t="shared" ref="D42:E42" si="11">D24</f>
        <v>8</v>
      </c>
      <c r="E42" s="2">
        <f t="shared" si="11"/>
        <v>8</v>
      </c>
      <c r="F42" s="2">
        <f t="shared" ref="F42:F43" si="12">SUM(C42:E42)</f>
        <v>24</v>
      </c>
      <c r="G42" s="39">
        <f t="shared" ref="G42:G43" si="13">F42/$F$44</f>
        <v>0.38095238095238093</v>
      </c>
    </row>
    <row r="43" spans="1:8" x14ac:dyDescent="0.2">
      <c r="B43" s="38">
        <v>3</v>
      </c>
      <c r="C43" s="2">
        <f>C36</f>
        <v>8</v>
      </c>
      <c r="D43" s="2">
        <f t="shared" ref="D43:E43" si="14">D36</f>
        <v>9</v>
      </c>
      <c r="E43" s="2">
        <f t="shared" si="14"/>
        <v>9</v>
      </c>
      <c r="F43" s="2">
        <f t="shared" si="12"/>
        <v>26</v>
      </c>
      <c r="G43" s="39">
        <f t="shared" si="13"/>
        <v>0.41269841269841268</v>
      </c>
    </row>
    <row r="44" spans="1:8" x14ac:dyDescent="0.2">
      <c r="B44" s="38" t="s">
        <v>13</v>
      </c>
      <c r="C44" s="2">
        <f>SUM(C41:C43)</f>
        <v>20</v>
      </c>
      <c r="D44" s="2">
        <f t="shared" ref="D44:E44" si="15">SUM(D41:D43)</f>
        <v>22</v>
      </c>
      <c r="E44" s="2">
        <f t="shared" si="15"/>
        <v>21</v>
      </c>
      <c r="F44" s="2">
        <f>SUM(C44:E44)</f>
        <v>63</v>
      </c>
      <c r="G44" s="40"/>
    </row>
    <row r="45" spans="1:8" ht="17" thickBot="1" x14ac:dyDescent="0.25">
      <c r="B45" s="41" t="s">
        <v>38</v>
      </c>
      <c r="C45" s="42">
        <f>C44/$F$44</f>
        <v>0.31746031746031744</v>
      </c>
      <c r="D45" s="42">
        <f t="shared" ref="D45:E45" si="16">D44/$F$44</f>
        <v>0.34920634920634919</v>
      </c>
      <c r="E45" s="42">
        <f t="shared" si="16"/>
        <v>0.33333333333333331</v>
      </c>
      <c r="F45" s="43"/>
      <c r="G45" s="44"/>
    </row>
  </sheetData>
  <mergeCells count="6">
    <mergeCell ref="A37:B37"/>
    <mergeCell ref="A12:B12"/>
    <mergeCell ref="A13:B13"/>
    <mergeCell ref="A24:B24"/>
    <mergeCell ref="A25:B25"/>
    <mergeCell ref="A36:B3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0D14C-B543-8C42-9AB5-30EF24F0FC99}">
  <dimension ref="A1:T159"/>
  <sheetViews>
    <sheetView topLeftCell="A18" workbookViewId="0">
      <selection activeCell="L155" sqref="L155"/>
    </sheetView>
  </sheetViews>
  <sheetFormatPr baseColWidth="10" defaultRowHeight="16" x14ac:dyDescent="0.2"/>
  <cols>
    <col min="1" max="1" width="21.6640625" style="85" customWidth="1"/>
    <col min="2" max="4" width="10.83203125" style="85"/>
    <col min="5" max="5" width="12.83203125" style="85" customWidth="1"/>
    <col min="6" max="16384" width="10.83203125" style="85"/>
  </cols>
  <sheetData>
    <row r="1" spans="1:20" x14ac:dyDescent="0.2">
      <c r="C1" s="88" t="s">
        <v>124</v>
      </c>
      <c r="D1" s="88"/>
      <c r="E1" s="88" t="s">
        <v>125</v>
      </c>
      <c r="F1" s="88"/>
      <c r="G1" s="88" t="s">
        <v>126</v>
      </c>
      <c r="H1" s="88"/>
    </row>
    <row r="2" spans="1:20" x14ac:dyDescent="0.2">
      <c r="A2" s="85" t="s">
        <v>59</v>
      </c>
      <c r="B2" s="85" t="s">
        <v>60</v>
      </c>
      <c r="C2" s="85" t="s">
        <v>57</v>
      </c>
      <c r="D2" s="85" t="s">
        <v>58</v>
      </c>
      <c r="E2" s="85" t="s">
        <v>57</v>
      </c>
      <c r="F2" s="85" t="s">
        <v>58</v>
      </c>
      <c r="G2" s="85" t="s">
        <v>57</v>
      </c>
      <c r="H2" s="85" t="s">
        <v>58</v>
      </c>
    </row>
    <row r="3" spans="1:20" x14ac:dyDescent="0.2">
      <c r="A3" s="85">
        <v>1</v>
      </c>
      <c r="B3" s="85" t="s">
        <v>50</v>
      </c>
      <c r="C3" s="85" t="s">
        <v>50</v>
      </c>
      <c r="D3" s="85" t="str">
        <f>IF(C3=B3, "T","F") &amp; IF(C3="I","P","N")</f>
        <v>TP</v>
      </c>
      <c r="E3" s="85" t="s">
        <v>50</v>
      </c>
      <c r="F3" s="85" t="str">
        <f>IF(E3=$B3, "T","F") &amp; IF(E3="I","P","N")</f>
        <v>TP</v>
      </c>
      <c r="G3" t="str">
        <f>B3</f>
        <v>I</v>
      </c>
      <c r="H3" s="85" t="str">
        <f>IF(G3=$B3, "T","F") &amp; IF(G3="I","P","N")</f>
        <v>TP</v>
      </c>
    </row>
    <row r="4" spans="1:20" x14ac:dyDescent="0.2">
      <c r="A4" s="85">
        <f>A3+1</f>
        <v>2</v>
      </c>
      <c r="B4" s="85" t="s">
        <v>51</v>
      </c>
      <c r="C4" s="85" t="s">
        <v>51</v>
      </c>
      <c r="D4" s="85" t="str">
        <f t="shared" ref="D4:D67" si="0">IF(C4=B4, "T","F") &amp; IF(C4="I","P","N")</f>
        <v>TN</v>
      </c>
      <c r="E4" s="85" t="s">
        <v>51</v>
      </c>
      <c r="F4" s="85" t="str">
        <f t="shared" ref="F4:H67" si="1">IF(E4=$B4, "T","F") &amp; IF(E4="I","P","N")</f>
        <v>TN</v>
      </c>
      <c r="G4" t="str">
        <f t="shared" ref="G4:G67" si="2">B4</f>
        <v>N</v>
      </c>
      <c r="H4" s="85" t="str">
        <f t="shared" si="1"/>
        <v>TN</v>
      </c>
    </row>
    <row r="5" spans="1:20" x14ac:dyDescent="0.2">
      <c r="A5" s="85">
        <f t="shared" ref="A5:A68" si="3">A4+1</f>
        <v>3</v>
      </c>
      <c r="B5" s="85" t="s">
        <v>50</v>
      </c>
      <c r="C5" s="85" t="s">
        <v>50</v>
      </c>
      <c r="D5" s="85" t="str">
        <f t="shared" si="0"/>
        <v>TP</v>
      </c>
      <c r="E5" s="85" t="s">
        <v>50</v>
      </c>
      <c r="F5" s="85" t="str">
        <f t="shared" si="1"/>
        <v>TP</v>
      </c>
      <c r="G5" t="str">
        <f t="shared" si="2"/>
        <v>I</v>
      </c>
      <c r="H5" s="85" t="str">
        <f t="shared" si="1"/>
        <v>TP</v>
      </c>
    </row>
    <row r="6" spans="1:20" x14ac:dyDescent="0.2">
      <c r="A6" s="90">
        <f t="shared" si="3"/>
        <v>4</v>
      </c>
      <c r="B6" s="85" t="s">
        <v>50</v>
      </c>
      <c r="C6" s="85" t="s">
        <v>51</v>
      </c>
      <c r="D6" s="85" t="str">
        <f t="shared" si="0"/>
        <v>FN</v>
      </c>
      <c r="E6" s="85" t="s">
        <v>51</v>
      </c>
      <c r="F6" s="85" t="str">
        <f t="shared" si="1"/>
        <v>FN</v>
      </c>
      <c r="G6" t="s">
        <v>51</v>
      </c>
      <c r="H6" s="85" t="str">
        <f t="shared" si="1"/>
        <v>FN</v>
      </c>
    </row>
    <row r="7" spans="1:20" x14ac:dyDescent="0.2">
      <c r="A7" s="85">
        <f t="shared" si="3"/>
        <v>5</v>
      </c>
      <c r="B7" s="85" t="s">
        <v>51</v>
      </c>
      <c r="C7" s="85" t="s">
        <v>51</v>
      </c>
      <c r="D7" s="85" t="str">
        <f t="shared" si="0"/>
        <v>TN</v>
      </c>
      <c r="E7" s="85" t="s">
        <v>51</v>
      </c>
      <c r="F7" s="85" t="str">
        <f t="shared" si="1"/>
        <v>TN</v>
      </c>
      <c r="G7" t="str">
        <f t="shared" si="2"/>
        <v>N</v>
      </c>
      <c r="H7" s="85" t="str">
        <f t="shared" si="1"/>
        <v>TN</v>
      </c>
    </row>
    <row r="8" spans="1:20" x14ac:dyDescent="0.2">
      <c r="A8" s="85">
        <f t="shared" si="3"/>
        <v>6</v>
      </c>
      <c r="B8" s="85" t="s">
        <v>50</v>
      </c>
      <c r="C8" s="85" t="s">
        <v>50</v>
      </c>
      <c r="D8" s="85" t="str">
        <f t="shared" si="0"/>
        <v>TP</v>
      </c>
      <c r="E8" s="85" t="s">
        <v>50</v>
      </c>
      <c r="F8" s="85" t="str">
        <f t="shared" si="1"/>
        <v>TP</v>
      </c>
      <c r="G8" t="str">
        <f t="shared" si="2"/>
        <v>I</v>
      </c>
      <c r="H8" s="85" t="str">
        <f t="shared" si="1"/>
        <v>TP</v>
      </c>
    </row>
    <row r="9" spans="1:20" x14ac:dyDescent="0.2">
      <c r="A9" s="85">
        <f t="shared" si="3"/>
        <v>7</v>
      </c>
      <c r="B9" s="85" t="s">
        <v>51</v>
      </c>
      <c r="C9" s="85" t="s">
        <v>51</v>
      </c>
      <c r="D9" s="85" t="str">
        <f t="shared" si="0"/>
        <v>TN</v>
      </c>
      <c r="E9" s="85" t="s">
        <v>51</v>
      </c>
      <c r="F9" s="85" t="str">
        <f t="shared" si="1"/>
        <v>TN</v>
      </c>
      <c r="G9" t="str">
        <f t="shared" si="2"/>
        <v>N</v>
      </c>
      <c r="H9" s="85" t="str">
        <f t="shared" si="1"/>
        <v>TN</v>
      </c>
    </row>
    <row r="10" spans="1:20" x14ac:dyDescent="0.2">
      <c r="A10" s="85">
        <f t="shared" si="3"/>
        <v>8</v>
      </c>
      <c r="B10" s="85" t="s">
        <v>50</v>
      </c>
      <c r="C10" s="85" t="s">
        <v>50</v>
      </c>
      <c r="D10" s="85" t="str">
        <f t="shared" si="0"/>
        <v>TP</v>
      </c>
      <c r="E10" s="85" t="s">
        <v>50</v>
      </c>
      <c r="F10" s="85" t="str">
        <f t="shared" si="1"/>
        <v>TP</v>
      </c>
      <c r="G10" t="str">
        <f t="shared" si="2"/>
        <v>I</v>
      </c>
      <c r="H10" s="85" t="str">
        <f t="shared" si="1"/>
        <v>TP</v>
      </c>
    </row>
    <row r="11" spans="1:20" x14ac:dyDescent="0.2">
      <c r="A11" s="85">
        <f t="shared" si="3"/>
        <v>9</v>
      </c>
      <c r="B11" s="85" t="s">
        <v>50</v>
      </c>
      <c r="C11" s="85" t="s">
        <v>50</v>
      </c>
      <c r="D11" s="85" t="str">
        <f t="shared" si="0"/>
        <v>TP</v>
      </c>
      <c r="E11" s="85" t="s">
        <v>50</v>
      </c>
      <c r="F11" s="85" t="str">
        <f t="shared" si="1"/>
        <v>TP</v>
      </c>
      <c r="G11" t="str">
        <f t="shared" si="2"/>
        <v>I</v>
      </c>
      <c r="H11" s="85" t="str">
        <f t="shared" si="1"/>
        <v>TP</v>
      </c>
    </row>
    <row r="12" spans="1:20" x14ac:dyDescent="0.2">
      <c r="A12" s="85">
        <f t="shared" si="3"/>
        <v>10</v>
      </c>
      <c r="B12" s="85" t="s">
        <v>51</v>
      </c>
      <c r="C12" s="85" t="s">
        <v>51</v>
      </c>
      <c r="D12" s="85" t="str">
        <f t="shared" si="0"/>
        <v>TN</v>
      </c>
      <c r="E12" s="85" t="s">
        <v>51</v>
      </c>
      <c r="F12" s="85" t="str">
        <f t="shared" si="1"/>
        <v>TN</v>
      </c>
      <c r="G12" t="str">
        <f t="shared" si="2"/>
        <v>N</v>
      </c>
      <c r="H12" s="85" t="str">
        <f t="shared" si="1"/>
        <v>TN</v>
      </c>
    </row>
    <row r="13" spans="1:20" x14ac:dyDescent="0.2">
      <c r="A13" s="85">
        <f t="shared" si="3"/>
        <v>11</v>
      </c>
      <c r="B13" s="85" t="s">
        <v>51</v>
      </c>
      <c r="C13" s="85" t="s">
        <v>51</v>
      </c>
      <c r="D13" s="85" t="str">
        <f t="shared" si="0"/>
        <v>TN</v>
      </c>
      <c r="E13" s="85" t="s">
        <v>51</v>
      </c>
      <c r="F13" s="85" t="str">
        <f t="shared" si="1"/>
        <v>TN</v>
      </c>
      <c r="G13" t="str">
        <f t="shared" si="2"/>
        <v>N</v>
      </c>
      <c r="H13" s="85" t="str">
        <f t="shared" si="1"/>
        <v>TN</v>
      </c>
      <c r="S13" s="46"/>
      <c r="T13" s="46"/>
    </row>
    <row r="14" spans="1:20" x14ac:dyDescent="0.2">
      <c r="A14" s="85">
        <f t="shared" si="3"/>
        <v>12</v>
      </c>
      <c r="B14" s="85" t="s">
        <v>50</v>
      </c>
      <c r="C14" s="85" t="s">
        <v>50</v>
      </c>
      <c r="D14" s="85" t="str">
        <f t="shared" si="0"/>
        <v>TP</v>
      </c>
      <c r="E14" s="85" t="s">
        <v>50</v>
      </c>
      <c r="F14" s="85" t="str">
        <f t="shared" si="1"/>
        <v>TP</v>
      </c>
      <c r="G14" t="str">
        <f t="shared" si="2"/>
        <v>I</v>
      </c>
      <c r="H14" s="85" t="str">
        <f t="shared" si="1"/>
        <v>TP</v>
      </c>
    </row>
    <row r="15" spans="1:20" x14ac:dyDescent="0.2">
      <c r="A15" s="85">
        <f t="shared" si="3"/>
        <v>13</v>
      </c>
      <c r="B15" s="85" t="s">
        <v>51</v>
      </c>
      <c r="C15" s="85" t="s">
        <v>51</v>
      </c>
      <c r="D15" s="85" t="str">
        <f t="shared" si="0"/>
        <v>TN</v>
      </c>
      <c r="E15" s="85" t="s">
        <v>51</v>
      </c>
      <c r="F15" s="85" t="str">
        <f t="shared" si="1"/>
        <v>TN</v>
      </c>
      <c r="G15" t="str">
        <f t="shared" si="2"/>
        <v>N</v>
      </c>
      <c r="H15" s="85" t="str">
        <f t="shared" si="1"/>
        <v>TN</v>
      </c>
      <c r="Q15" s="47"/>
    </row>
    <row r="16" spans="1:20" x14ac:dyDescent="0.2">
      <c r="A16" s="85">
        <f t="shared" si="3"/>
        <v>14</v>
      </c>
      <c r="B16" s="85" t="s">
        <v>51</v>
      </c>
      <c r="C16" s="85" t="s">
        <v>51</v>
      </c>
      <c r="D16" s="85" t="str">
        <f t="shared" si="0"/>
        <v>TN</v>
      </c>
      <c r="E16" s="85" t="s">
        <v>51</v>
      </c>
      <c r="F16" s="85" t="str">
        <f t="shared" si="1"/>
        <v>TN</v>
      </c>
      <c r="G16" t="str">
        <f t="shared" si="2"/>
        <v>N</v>
      </c>
      <c r="H16" s="85" t="str">
        <f t="shared" si="1"/>
        <v>TN</v>
      </c>
      <c r="Q16" s="47"/>
    </row>
    <row r="17" spans="1:20" x14ac:dyDescent="0.2">
      <c r="A17" s="85">
        <f t="shared" si="3"/>
        <v>15</v>
      </c>
      <c r="B17" s="85" t="s">
        <v>50</v>
      </c>
      <c r="C17" s="85" t="s">
        <v>50</v>
      </c>
      <c r="D17" s="85" t="str">
        <f t="shared" si="0"/>
        <v>TP</v>
      </c>
      <c r="E17" s="85" t="s">
        <v>50</v>
      </c>
      <c r="F17" s="85" t="str">
        <f t="shared" si="1"/>
        <v>TP</v>
      </c>
      <c r="G17" t="str">
        <f t="shared" si="2"/>
        <v>I</v>
      </c>
      <c r="H17" s="85" t="str">
        <f t="shared" si="1"/>
        <v>TP</v>
      </c>
    </row>
    <row r="18" spans="1:20" x14ac:dyDescent="0.2">
      <c r="A18" s="85">
        <f t="shared" si="3"/>
        <v>16</v>
      </c>
      <c r="B18" s="85" t="s">
        <v>51</v>
      </c>
      <c r="C18" s="85" t="s">
        <v>51</v>
      </c>
      <c r="D18" s="85" t="str">
        <f t="shared" si="0"/>
        <v>TN</v>
      </c>
      <c r="E18" s="85" t="s">
        <v>51</v>
      </c>
      <c r="F18" s="85" t="str">
        <f t="shared" si="1"/>
        <v>TN</v>
      </c>
      <c r="G18" t="str">
        <f t="shared" si="2"/>
        <v>N</v>
      </c>
      <c r="H18" s="85" t="str">
        <f t="shared" si="1"/>
        <v>TN</v>
      </c>
      <c r="S18" s="45"/>
      <c r="T18" s="45"/>
    </row>
    <row r="19" spans="1:20" x14ac:dyDescent="0.2">
      <c r="A19" s="85">
        <f t="shared" si="3"/>
        <v>17</v>
      </c>
      <c r="B19" s="85" t="s">
        <v>51</v>
      </c>
      <c r="C19" s="85" t="s">
        <v>51</v>
      </c>
      <c r="D19" s="85" t="str">
        <f t="shared" si="0"/>
        <v>TN</v>
      </c>
      <c r="E19" s="85" t="s">
        <v>51</v>
      </c>
      <c r="F19" s="85" t="str">
        <f t="shared" si="1"/>
        <v>TN</v>
      </c>
      <c r="G19" t="s">
        <v>50</v>
      </c>
      <c r="H19" s="85" t="str">
        <f t="shared" si="1"/>
        <v>FP</v>
      </c>
    </row>
    <row r="20" spans="1:20" x14ac:dyDescent="0.2">
      <c r="A20" s="85">
        <f t="shared" si="3"/>
        <v>18</v>
      </c>
      <c r="B20" s="85" t="s">
        <v>50</v>
      </c>
      <c r="C20" s="85" t="s">
        <v>51</v>
      </c>
      <c r="D20" s="85" t="str">
        <f t="shared" si="0"/>
        <v>FN</v>
      </c>
      <c r="E20" s="85" t="s">
        <v>50</v>
      </c>
      <c r="F20" s="85" t="str">
        <f t="shared" si="1"/>
        <v>TP</v>
      </c>
      <c r="G20" t="str">
        <f t="shared" si="2"/>
        <v>I</v>
      </c>
      <c r="H20" s="85" t="str">
        <f t="shared" si="1"/>
        <v>TP</v>
      </c>
    </row>
    <row r="21" spans="1:20" x14ac:dyDescent="0.2">
      <c r="A21" s="85">
        <f t="shared" si="3"/>
        <v>19</v>
      </c>
      <c r="B21" s="85" t="s">
        <v>51</v>
      </c>
      <c r="C21" s="85" t="s">
        <v>51</v>
      </c>
      <c r="D21" s="85" t="str">
        <f t="shared" si="0"/>
        <v>TN</v>
      </c>
      <c r="E21" s="85" t="s">
        <v>51</v>
      </c>
      <c r="F21" s="85" t="str">
        <f t="shared" si="1"/>
        <v>TN</v>
      </c>
      <c r="G21" t="str">
        <f t="shared" si="2"/>
        <v>N</v>
      </c>
      <c r="H21" s="85" t="str">
        <f t="shared" si="1"/>
        <v>TN</v>
      </c>
    </row>
    <row r="22" spans="1:20" x14ac:dyDescent="0.2">
      <c r="A22" s="85">
        <f t="shared" si="3"/>
        <v>20</v>
      </c>
      <c r="B22" s="85" t="s">
        <v>50</v>
      </c>
      <c r="C22" s="85" t="s">
        <v>50</v>
      </c>
      <c r="D22" s="85" t="str">
        <f t="shared" si="0"/>
        <v>TP</v>
      </c>
      <c r="E22" s="85" t="s">
        <v>50</v>
      </c>
      <c r="F22" s="85" t="str">
        <f t="shared" si="1"/>
        <v>TP</v>
      </c>
      <c r="G22" t="s">
        <v>51</v>
      </c>
      <c r="H22" s="85" t="str">
        <f t="shared" si="1"/>
        <v>FN</v>
      </c>
    </row>
    <row r="23" spans="1:20" x14ac:dyDescent="0.2">
      <c r="A23" s="85">
        <f t="shared" si="3"/>
        <v>21</v>
      </c>
      <c r="B23" s="85" t="s">
        <v>50</v>
      </c>
      <c r="C23" s="85" t="s">
        <v>51</v>
      </c>
      <c r="D23" s="85" t="str">
        <f t="shared" si="0"/>
        <v>FN</v>
      </c>
      <c r="E23" s="85" t="s">
        <v>50</v>
      </c>
      <c r="F23" s="85" t="str">
        <f t="shared" si="1"/>
        <v>TP</v>
      </c>
      <c r="G23" t="str">
        <f t="shared" si="2"/>
        <v>I</v>
      </c>
      <c r="H23" s="85" t="str">
        <f t="shared" si="1"/>
        <v>TP</v>
      </c>
    </row>
    <row r="24" spans="1:20" x14ac:dyDescent="0.2">
      <c r="A24" s="85">
        <f t="shared" si="3"/>
        <v>22</v>
      </c>
      <c r="B24" s="85" t="s">
        <v>51</v>
      </c>
      <c r="C24" s="85" t="s">
        <v>51</v>
      </c>
      <c r="D24" s="85" t="str">
        <f t="shared" si="0"/>
        <v>TN</v>
      </c>
      <c r="E24" s="85" t="s">
        <v>51</v>
      </c>
      <c r="F24" s="85" t="str">
        <f t="shared" si="1"/>
        <v>TN</v>
      </c>
      <c r="G24" t="str">
        <f t="shared" si="2"/>
        <v>N</v>
      </c>
      <c r="H24" s="85" t="str">
        <f t="shared" si="1"/>
        <v>TN</v>
      </c>
    </row>
    <row r="25" spans="1:20" x14ac:dyDescent="0.2">
      <c r="A25" s="85">
        <f t="shared" si="3"/>
        <v>23</v>
      </c>
      <c r="B25" s="85" t="s">
        <v>51</v>
      </c>
      <c r="C25" s="85" t="s">
        <v>51</v>
      </c>
      <c r="D25" s="85" t="str">
        <f t="shared" si="0"/>
        <v>TN</v>
      </c>
      <c r="E25" s="85" t="s">
        <v>51</v>
      </c>
      <c r="F25" s="85" t="str">
        <f t="shared" si="1"/>
        <v>TN</v>
      </c>
      <c r="G25" t="str">
        <f t="shared" si="2"/>
        <v>N</v>
      </c>
      <c r="H25" s="85" t="str">
        <f t="shared" si="1"/>
        <v>TN</v>
      </c>
    </row>
    <row r="26" spans="1:20" x14ac:dyDescent="0.2">
      <c r="A26" s="85">
        <f t="shared" si="3"/>
        <v>24</v>
      </c>
      <c r="B26" s="85" t="s">
        <v>50</v>
      </c>
      <c r="C26" s="85" t="s">
        <v>50</v>
      </c>
      <c r="D26" s="85" t="str">
        <f t="shared" si="0"/>
        <v>TP</v>
      </c>
      <c r="E26" s="85" t="s">
        <v>50</v>
      </c>
      <c r="F26" s="85" t="str">
        <f t="shared" si="1"/>
        <v>TP</v>
      </c>
      <c r="G26" t="str">
        <f t="shared" si="2"/>
        <v>I</v>
      </c>
      <c r="H26" s="85" t="str">
        <f t="shared" si="1"/>
        <v>TP</v>
      </c>
    </row>
    <row r="27" spans="1:20" x14ac:dyDescent="0.2">
      <c r="A27" s="85">
        <f t="shared" si="3"/>
        <v>25</v>
      </c>
      <c r="B27" s="85" t="s">
        <v>51</v>
      </c>
      <c r="C27" s="85" t="s">
        <v>51</v>
      </c>
      <c r="D27" s="85" t="str">
        <f t="shared" si="0"/>
        <v>TN</v>
      </c>
      <c r="E27" s="85" t="s">
        <v>51</v>
      </c>
      <c r="F27" s="85" t="str">
        <f t="shared" si="1"/>
        <v>TN</v>
      </c>
      <c r="G27" t="str">
        <f t="shared" si="2"/>
        <v>N</v>
      </c>
      <c r="H27" s="85" t="str">
        <f t="shared" si="1"/>
        <v>TN</v>
      </c>
    </row>
    <row r="28" spans="1:20" x14ac:dyDescent="0.2">
      <c r="A28" s="85">
        <f t="shared" si="3"/>
        <v>26</v>
      </c>
      <c r="B28" s="85" t="s">
        <v>50</v>
      </c>
      <c r="C28" s="85" t="s">
        <v>51</v>
      </c>
      <c r="D28" s="85" t="str">
        <f t="shared" si="0"/>
        <v>FN</v>
      </c>
      <c r="E28" s="85" t="s">
        <v>50</v>
      </c>
      <c r="F28" s="85" t="str">
        <f t="shared" si="1"/>
        <v>TP</v>
      </c>
      <c r="G28" t="s">
        <v>51</v>
      </c>
      <c r="H28" s="85" t="str">
        <f t="shared" si="1"/>
        <v>FN</v>
      </c>
    </row>
    <row r="29" spans="1:20" x14ac:dyDescent="0.2">
      <c r="A29" s="85">
        <f t="shared" si="3"/>
        <v>27</v>
      </c>
      <c r="B29" s="85" t="s">
        <v>50</v>
      </c>
      <c r="C29" s="85" t="s">
        <v>51</v>
      </c>
      <c r="D29" s="85" t="str">
        <f t="shared" si="0"/>
        <v>FN</v>
      </c>
      <c r="E29" s="85" t="s">
        <v>51</v>
      </c>
      <c r="F29" s="85" t="str">
        <f t="shared" si="1"/>
        <v>FN</v>
      </c>
      <c r="G29" t="str">
        <f t="shared" si="2"/>
        <v>I</v>
      </c>
      <c r="H29" s="85" t="str">
        <f t="shared" si="1"/>
        <v>TP</v>
      </c>
    </row>
    <row r="30" spans="1:20" x14ac:dyDescent="0.2">
      <c r="A30" s="85">
        <f t="shared" si="3"/>
        <v>28</v>
      </c>
      <c r="B30" s="85" t="s">
        <v>50</v>
      </c>
      <c r="C30" s="85" t="s">
        <v>50</v>
      </c>
      <c r="D30" s="85" t="str">
        <f t="shared" si="0"/>
        <v>TP</v>
      </c>
      <c r="E30" s="85" t="s">
        <v>50</v>
      </c>
      <c r="F30" s="85" t="str">
        <f t="shared" si="1"/>
        <v>TP</v>
      </c>
      <c r="G30" t="str">
        <f t="shared" si="2"/>
        <v>I</v>
      </c>
      <c r="H30" s="85" t="str">
        <f t="shared" si="1"/>
        <v>TP</v>
      </c>
    </row>
    <row r="31" spans="1:20" x14ac:dyDescent="0.2">
      <c r="A31" s="85">
        <f t="shared" si="3"/>
        <v>29</v>
      </c>
      <c r="B31" s="85" t="s">
        <v>51</v>
      </c>
      <c r="C31" s="85" t="s">
        <v>51</v>
      </c>
      <c r="D31" s="85" t="str">
        <f t="shared" si="0"/>
        <v>TN</v>
      </c>
      <c r="E31" s="85" t="s">
        <v>51</v>
      </c>
      <c r="F31" s="85" t="str">
        <f t="shared" si="1"/>
        <v>TN</v>
      </c>
      <c r="G31" t="str">
        <f t="shared" si="2"/>
        <v>N</v>
      </c>
      <c r="H31" s="85" t="str">
        <f t="shared" si="1"/>
        <v>TN</v>
      </c>
    </row>
    <row r="32" spans="1:20" x14ac:dyDescent="0.2">
      <c r="A32" s="85">
        <f t="shared" si="3"/>
        <v>30</v>
      </c>
      <c r="B32" s="85" t="s">
        <v>51</v>
      </c>
      <c r="C32" s="85" t="s">
        <v>51</v>
      </c>
      <c r="D32" s="85" t="str">
        <f t="shared" si="0"/>
        <v>TN</v>
      </c>
      <c r="E32" s="85" t="s">
        <v>51</v>
      </c>
      <c r="F32" s="85" t="str">
        <f t="shared" si="1"/>
        <v>TN</v>
      </c>
      <c r="G32" t="str">
        <f t="shared" si="2"/>
        <v>N</v>
      </c>
      <c r="H32" s="85" t="str">
        <f t="shared" si="1"/>
        <v>TN</v>
      </c>
    </row>
    <row r="33" spans="1:8" x14ac:dyDescent="0.2">
      <c r="A33" s="85">
        <f t="shared" si="3"/>
        <v>31</v>
      </c>
      <c r="B33" s="85" t="s">
        <v>51</v>
      </c>
      <c r="C33" s="85" t="s">
        <v>51</v>
      </c>
      <c r="D33" s="85" t="str">
        <f t="shared" si="0"/>
        <v>TN</v>
      </c>
      <c r="E33" s="85" t="s">
        <v>51</v>
      </c>
      <c r="F33" s="85" t="str">
        <f t="shared" si="1"/>
        <v>TN</v>
      </c>
      <c r="G33" t="str">
        <f t="shared" si="2"/>
        <v>N</v>
      </c>
      <c r="H33" s="85" t="str">
        <f t="shared" si="1"/>
        <v>TN</v>
      </c>
    </row>
    <row r="34" spans="1:8" x14ac:dyDescent="0.2">
      <c r="A34" s="85">
        <f t="shared" si="3"/>
        <v>32</v>
      </c>
      <c r="B34" s="85" t="s">
        <v>50</v>
      </c>
      <c r="C34" s="85" t="s">
        <v>50</v>
      </c>
      <c r="D34" s="85" t="str">
        <f t="shared" si="0"/>
        <v>TP</v>
      </c>
      <c r="E34" s="85" t="s">
        <v>50</v>
      </c>
      <c r="F34" s="85" t="str">
        <f t="shared" si="1"/>
        <v>TP</v>
      </c>
      <c r="G34" t="str">
        <f t="shared" si="2"/>
        <v>I</v>
      </c>
      <c r="H34" s="85" t="str">
        <f t="shared" si="1"/>
        <v>TP</v>
      </c>
    </row>
    <row r="35" spans="1:8" x14ac:dyDescent="0.2">
      <c r="A35" s="85">
        <f t="shared" si="3"/>
        <v>33</v>
      </c>
      <c r="B35" s="85" t="s">
        <v>50</v>
      </c>
      <c r="C35" s="85" t="s">
        <v>51</v>
      </c>
      <c r="D35" s="85" t="str">
        <f t="shared" si="0"/>
        <v>FN</v>
      </c>
      <c r="E35" s="85" t="s">
        <v>50</v>
      </c>
      <c r="F35" s="85" t="str">
        <f t="shared" si="1"/>
        <v>TP</v>
      </c>
      <c r="G35" t="s">
        <v>51</v>
      </c>
      <c r="H35" s="85" t="str">
        <f t="shared" si="1"/>
        <v>FN</v>
      </c>
    </row>
    <row r="36" spans="1:8" x14ac:dyDescent="0.2">
      <c r="A36" s="85">
        <f t="shared" si="3"/>
        <v>34</v>
      </c>
      <c r="B36" s="85" t="s">
        <v>50</v>
      </c>
      <c r="C36" s="85" t="s">
        <v>50</v>
      </c>
      <c r="D36" s="85" t="str">
        <f t="shared" si="0"/>
        <v>TP</v>
      </c>
      <c r="E36" s="85" t="s">
        <v>50</v>
      </c>
      <c r="F36" s="85" t="str">
        <f t="shared" si="1"/>
        <v>TP</v>
      </c>
      <c r="G36" t="str">
        <f t="shared" si="2"/>
        <v>I</v>
      </c>
      <c r="H36" s="85" t="str">
        <f t="shared" si="1"/>
        <v>TP</v>
      </c>
    </row>
    <row r="37" spans="1:8" x14ac:dyDescent="0.2">
      <c r="A37" s="85">
        <f t="shared" si="3"/>
        <v>35</v>
      </c>
      <c r="B37" s="85" t="s">
        <v>51</v>
      </c>
      <c r="C37" s="85" t="s">
        <v>51</v>
      </c>
      <c r="D37" s="85" t="str">
        <f t="shared" si="0"/>
        <v>TN</v>
      </c>
      <c r="E37" s="85" t="s">
        <v>51</v>
      </c>
      <c r="F37" s="85" t="str">
        <f t="shared" si="1"/>
        <v>TN</v>
      </c>
      <c r="G37" t="str">
        <f t="shared" si="2"/>
        <v>N</v>
      </c>
      <c r="H37" s="85" t="str">
        <f t="shared" si="1"/>
        <v>TN</v>
      </c>
    </row>
    <row r="38" spans="1:8" x14ac:dyDescent="0.2">
      <c r="A38" s="85">
        <f t="shared" si="3"/>
        <v>36</v>
      </c>
      <c r="B38" s="85" t="s">
        <v>50</v>
      </c>
      <c r="C38" s="85" t="s">
        <v>51</v>
      </c>
      <c r="D38" s="85" t="str">
        <f t="shared" si="0"/>
        <v>FN</v>
      </c>
      <c r="E38" s="85" t="s">
        <v>51</v>
      </c>
      <c r="F38" s="85" t="str">
        <f t="shared" si="1"/>
        <v>FN</v>
      </c>
      <c r="G38" t="str">
        <f t="shared" si="2"/>
        <v>I</v>
      </c>
      <c r="H38" s="85" t="str">
        <f t="shared" si="1"/>
        <v>TP</v>
      </c>
    </row>
    <row r="39" spans="1:8" x14ac:dyDescent="0.2">
      <c r="A39" s="90">
        <f t="shared" si="3"/>
        <v>37</v>
      </c>
      <c r="B39" s="85" t="s">
        <v>50</v>
      </c>
      <c r="C39" s="85" t="s">
        <v>51</v>
      </c>
      <c r="D39" s="85" t="str">
        <f t="shared" si="0"/>
        <v>FN</v>
      </c>
      <c r="E39" s="85" t="s">
        <v>51</v>
      </c>
      <c r="F39" s="85" t="str">
        <f t="shared" si="1"/>
        <v>FN</v>
      </c>
      <c r="G39" t="s">
        <v>51</v>
      </c>
      <c r="H39" s="85" t="str">
        <f t="shared" si="1"/>
        <v>FN</v>
      </c>
    </row>
    <row r="40" spans="1:8" x14ac:dyDescent="0.2">
      <c r="A40" s="85">
        <f t="shared" si="3"/>
        <v>38</v>
      </c>
      <c r="B40" s="85" t="s">
        <v>51</v>
      </c>
      <c r="C40" s="85" t="s">
        <v>51</v>
      </c>
      <c r="D40" s="85" t="str">
        <f t="shared" si="0"/>
        <v>TN</v>
      </c>
      <c r="E40" s="85" t="s">
        <v>51</v>
      </c>
      <c r="F40" s="85" t="str">
        <f t="shared" si="1"/>
        <v>TN</v>
      </c>
      <c r="G40" t="str">
        <f t="shared" si="2"/>
        <v>N</v>
      </c>
      <c r="H40" s="85" t="str">
        <f t="shared" si="1"/>
        <v>TN</v>
      </c>
    </row>
    <row r="41" spans="1:8" x14ac:dyDescent="0.2">
      <c r="A41" s="85">
        <f t="shared" si="3"/>
        <v>39</v>
      </c>
      <c r="B41" s="85" t="s">
        <v>50</v>
      </c>
      <c r="C41" s="85" t="s">
        <v>50</v>
      </c>
      <c r="D41" s="85" t="str">
        <f t="shared" si="0"/>
        <v>TP</v>
      </c>
      <c r="E41" s="85" t="s">
        <v>50</v>
      </c>
      <c r="F41" s="85" t="str">
        <f t="shared" si="1"/>
        <v>TP</v>
      </c>
      <c r="G41" t="str">
        <f t="shared" si="2"/>
        <v>I</v>
      </c>
      <c r="H41" s="85" t="str">
        <f t="shared" si="1"/>
        <v>TP</v>
      </c>
    </row>
    <row r="42" spans="1:8" x14ac:dyDescent="0.2">
      <c r="A42" s="85">
        <f t="shared" si="3"/>
        <v>40</v>
      </c>
      <c r="B42" s="85" t="s">
        <v>50</v>
      </c>
      <c r="C42" s="85" t="s">
        <v>50</v>
      </c>
      <c r="D42" s="85" t="str">
        <f t="shared" si="0"/>
        <v>TP</v>
      </c>
      <c r="E42" s="85" t="s">
        <v>50</v>
      </c>
      <c r="F42" s="85" t="str">
        <f t="shared" si="1"/>
        <v>TP</v>
      </c>
      <c r="G42" t="str">
        <f t="shared" si="2"/>
        <v>I</v>
      </c>
      <c r="H42" s="85" t="str">
        <f t="shared" si="1"/>
        <v>TP</v>
      </c>
    </row>
    <row r="43" spans="1:8" x14ac:dyDescent="0.2">
      <c r="A43" s="85">
        <f t="shared" si="3"/>
        <v>41</v>
      </c>
      <c r="B43" s="85" t="s">
        <v>51</v>
      </c>
      <c r="C43" s="85" t="s">
        <v>51</v>
      </c>
      <c r="D43" s="85" t="str">
        <f t="shared" si="0"/>
        <v>TN</v>
      </c>
      <c r="E43" s="85" t="s">
        <v>51</v>
      </c>
      <c r="F43" s="85" t="str">
        <f t="shared" si="1"/>
        <v>TN</v>
      </c>
      <c r="G43" t="str">
        <f t="shared" si="2"/>
        <v>N</v>
      </c>
      <c r="H43" s="85" t="str">
        <f t="shared" si="1"/>
        <v>TN</v>
      </c>
    </row>
    <row r="44" spans="1:8" x14ac:dyDescent="0.2">
      <c r="A44" s="85">
        <f t="shared" si="3"/>
        <v>42</v>
      </c>
      <c r="B44" s="85" t="s">
        <v>50</v>
      </c>
      <c r="C44" s="85" t="s">
        <v>50</v>
      </c>
      <c r="D44" s="85" t="str">
        <f t="shared" si="0"/>
        <v>TP</v>
      </c>
      <c r="E44" s="85" t="s">
        <v>50</v>
      </c>
      <c r="F44" s="85" t="str">
        <f t="shared" si="1"/>
        <v>TP</v>
      </c>
      <c r="G44" t="str">
        <f t="shared" si="2"/>
        <v>I</v>
      </c>
      <c r="H44" s="85" t="str">
        <f t="shared" si="1"/>
        <v>TP</v>
      </c>
    </row>
    <row r="45" spans="1:8" x14ac:dyDescent="0.2">
      <c r="A45" s="85">
        <f t="shared" si="3"/>
        <v>43</v>
      </c>
      <c r="B45" s="85" t="s">
        <v>51</v>
      </c>
      <c r="C45" s="85" t="s">
        <v>50</v>
      </c>
      <c r="D45" s="85" t="str">
        <f t="shared" si="0"/>
        <v>FP</v>
      </c>
      <c r="E45" s="85" t="s">
        <v>51</v>
      </c>
      <c r="F45" s="85" t="str">
        <f t="shared" si="1"/>
        <v>TN</v>
      </c>
      <c r="G45" t="s">
        <v>50</v>
      </c>
      <c r="H45" s="85" t="str">
        <f t="shared" si="1"/>
        <v>FP</v>
      </c>
    </row>
    <row r="46" spans="1:8" x14ac:dyDescent="0.2">
      <c r="A46" s="85">
        <f t="shared" si="3"/>
        <v>44</v>
      </c>
      <c r="B46" s="85" t="s">
        <v>50</v>
      </c>
      <c r="C46" s="85" t="s">
        <v>51</v>
      </c>
      <c r="D46" s="85" t="str">
        <f t="shared" si="0"/>
        <v>FN</v>
      </c>
      <c r="E46" s="85" t="s">
        <v>50</v>
      </c>
      <c r="F46" s="85" t="str">
        <f t="shared" si="1"/>
        <v>TP</v>
      </c>
      <c r="G46" t="str">
        <f t="shared" si="2"/>
        <v>I</v>
      </c>
      <c r="H46" s="85" t="str">
        <f t="shared" si="1"/>
        <v>TP</v>
      </c>
    </row>
    <row r="47" spans="1:8" x14ac:dyDescent="0.2">
      <c r="A47" s="85">
        <f t="shared" si="3"/>
        <v>45</v>
      </c>
      <c r="B47" s="85" t="s">
        <v>51</v>
      </c>
      <c r="C47" s="85" t="s">
        <v>50</v>
      </c>
      <c r="D47" s="85" t="str">
        <f t="shared" si="0"/>
        <v>FP</v>
      </c>
      <c r="E47" s="85" t="s">
        <v>51</v>
      </c>
      <c r="F47" s="85" t="str">
        <f t="shared" si="1"/>
        <v>TN</v>
      </c>
      <c r="G47" t="str">
        <f t="shared" si="2"/>
        <v>N</v>
      </c>
      <c r="H47" s="85" t="str">
        <f t="shared" si="1"/>
        <v>TN</v>
      </c>
    </row>
    <row r="48" spans="1:8" x14ac:dyDescent="0.2">
      <c r="A48" s="85">
        <f t="shared" si="3"/>
        <v>46</v>
      </c>
      <c r="B48" s="85" t="s">
        <v>50</v>
      </c>
      <c r="C48" s="85" t="s">
        <v>50</v>
      </c>
      <c r="D48" s="85" t="str">
        <f t="shared" si="0"/>
        <v>TP</v>
      </c>
      <c r="E48" s="85" t="s">
        <v>50</v>
      </c>
      <c r="F48" s="85" t="str">
        <f t="shared" si="1"/>
        <v>TP</v>
      </c>
      <c r="G48" t="str">
        <f t="shared" si="2"/>
        <v>I</v>
      </c>
      <c r="H48" s="85" t="str">
        <f t="shared" si="1"/>
        <v>TP</v>
      </c>
    </row>
    <row r="49" spans="1:8" x14ac:dyDescent="0.2">
      <c r="A49" s="85">
        <f t="shared" si="3"/>
        <v>47</v>
      </c>
      <c r="B49" s="85" t="s">
        <v>51</v>
      </c>
      <c r="C49" s="85" t="s">
        <v>51</v>
      </c>
      <c r="D49" s="85" t="str">
        <f t="shared" si="0"/>
        <v>TN</v>
      </c>
      <c r="E49" s="85" t="s">
        <v>51</v>
      </c>
      <c r="F49" s="85" t="str">
        <f t="shared" si="1"/>
        <v>TN</v>
      </c>
      <c r="G49" t="str">
        <f t="shared" si="2"/>
        <v>N</v>
      </c>
      <c r="H49" s="85" t="str">
        <f t="shared" si="1"/>
        <v>TN</v>
      </c>
    </row>
    <row r="50" spans="1:8" x14ac:dyDescent="0.2">
      <c r="A50" s="85">
        <f t="shared" si="3"/>
        <v>48</v>
      </c>
      <c r="B50" s="85" t="s">
        <v>50</v>
      </c>
      <c r="C50" s="85" t="s">
        <v>50</v>
      </c>
      <c r="D50" s="85" t="str">
        <f t="shared" si="0"/>
        <v>TP</v>
      </c>
      <c r="E50" s="85" t="s">
        <v>50</v>
      </c>
      <c r="F50" s="85" t="str">
        <f t="shared" si="1"/>
        <v>TP</v>
      </c>
      <c r="G50" t="str">
        <f t="shared" si="2"/>
        <v>I</v>
      </c>
      <c r="H50" s="85" t="str">
        <f t="shared" si="1"/>
        <v>TP</v>
      </c>
    </row>
    <row r="51" spans="1:8" x14ac:dyDescent="0.2">
      <c r="A51" s="85">
        <f t="shared" si="3"/>
        <v>49</v>
      </c>
      <c r="B51" s="85" t="s">
        <v>51</v>
      </c>
      <c r="C51" s="85" t="s">
        <v>51</v>
      </c>
      <c r="D51" s="85" t="str">
        <f t="shared" si="0"/>
        <v>TN</v>
      </c>
      <c r="E51" s="85" t="s">
        <v>51</v>
      </c>
      <c r="F51" s="85" t="str">
        <f t="shared" si="1"/>
        <v>TN</v>
      </c>
      <c r="G51" t="str">
        <f t="shared" si="2"/>
        <v>N</v>
      </c>
      <c r="H51" s="85" t="str">
        <f t="shared" si="1"/>
        <v>TN</v>
      </c>
    </row>
    <row r="52" spans="1:8" x14ac:dyDescent="0.2">
      <c r="A52" s="85">
        <f t="shared" si="3"/>
        <v>50</v>
      </c>
      <c r="B52" s="85" t="s">
        <v>50</v>
      </c>
      <c r="C52" s="85" t="s">
        <v>50</v>
      </c>
      <c r="D52" s="85" t="str">
        <f t="shared" si="0"/>
        <v>TP</v>
      </c>
      <c r="E52" s="85" t="s">
        <v>50</v>
      </c>
      <c r="F52" s="85" t="str">
        <f t="shared" si="1"/>
        <v>TP</v>
      </c>
      <c r="G52" t="str">
        <f t="shared" si="2"/>
        <v>I</v>
      </c>
      <c r="H52" s="85" t="str">
        <f t="shared" si="1"/>
        <v>TP</v>
      </c>
    </row>
    <row r="53" spans="1:8" x14ac:dyDescent="0.2">
      <c r="A53" s="85">
        <f t="shared" si="3"/>
        <v>51</v>
      </c>
      <c r="B53" s="85" t="s">
        <v>50</v>
      </c>
      <c r="C53" s="85" t="s">
        <v>51</v>
      </c>
      <c r="D53" s="85" t="str">
        <f t="shared" si="0"/>
        <v>FN</v>
      </c>
      <c r="E53" s="85" t="s">
        <v>50</v>
      </c>
      <c r="F53" s="85" t="str">
        <f t="shared" si="1"/>
        <v>TP</v>
      </c>
      <c r="G53" t="str">
        <f t="shared" si="2"/>
        <v>I</v>
      </c>
      <c r="H53" s="85" t="str">
        <f t="shared" si="1"/>
        <v>TP</v>
      </c>
    </row>
    <row r="54" spans="1:8" x14ac:dyDescent="0.2">
      <c r="A54" s="85">
        <f t="shared" si="3"/>
        <v>52</v>
      </c>
      <c r="B54" s="85" t="s">
        <v>51</v>
      </c>
      <c r="C54" s="85" t="s">
        <v>51</v>
      </c>
      <c r="D54" s="85" t="str">
        <f t="shared" si="0"/>
        <v>TN</v>
      </c>
      <c r="E54" s="85" t="s">
        <v>51</v>
      </c>
      <c r="F54" s="85" t="str">
        <f t="shared" si="1"/>
        <v>TN</v>
      </c>
      <c r="G54" t="str">
        <f t="shared" si="2"/>
        <v>N</v>
      </c>
      <c r="H54" s="85" t="str">
        <f t="shared" si="1"/>
        <v>TN</v>
      </c>
    </row>
    <row r="55" spans="1:8" x14ac:dyDescent="0.2">
      <c r="A55" s="85">
        <f t="shared" si="3"/>
        <v>53</v>
      </c>
      <c r="B55" s="85" t="s">
        <v>50</v>
      </c>
      <c r="C55" s="85" t="s">
        <v>50</v>
      </c>
      <c r="D55" s="85" t="str">
        <f t="shared" si="0"/>
        <v>TP</v>
      </c>
      <c r="E55" s="85" t="s">
        <v>50</v>
      </c>
      <c r="F55" s="85" t="str">
        <f t="shared" si="1"/>
        <v>TP</v>
      </c>
      <c r="G55" t="str">
        <f t="shared" si="2"/>
        <v>I</v>
      </c>
      <c r="H55" s="85" t="str">
        <f t="shared" si="1"/>
        <v>TP</v>
      </c>
    </row>
    <row r="56" spans="1:8" x14ac:dyDescent="0.2">
      <c r="A56" s="85">
        <f t="shared" si="3"/>
        <v>54</v>
      </c>
      <c r="B56" s="85" t="s">
        <v>51</v>
      </c>
      <c r="C56" s="85" t="s">
        <v>51</v>
      </c>
      <c r="D56" s="85" t="str">
        <f t="shared" si="0"/>
        <v>TN</v>
      </c>
      <c r="E56" s="85" t="s">
        <v>51</v>
      </c>
      <c r="F56" s="85" t="str">
        <f t="shared" si="1"/>
        <v>TN</v>
      </c>
      <c r="G56" t="str">
        <f t="shared" si="2"/>
        <v>N</v>
      </c>
      <c r="H56" s="85" t="str">
        <f t="shared" si="1"/>
        <v>TN</v>
      </c>
    </row>
    <row r="57" spans="1:8" x14ac:dyDescent="0.2">
      <c r="A57" s="90">
        <f t="shared" si="3"/>
        <v>55</v>
      </c>
      <c r="B57" s="85" t="s">
        <v>50</v>
      </c>
      <c r="C57" s="85" t="s">
        <v>51</v>
      </c>
      <c r="D57" s="85" t="str">
        <f t="shared" si="0"/>
        <v>FN</v>
      </c>
      <c r="E57" s="85" t="s">
        <v>51</v>
      </c>
      <c r="F57" s="85" t="str">
        <f t="shared" si="1"/>
        <v>FN</v>
      </c>
      <c r="G57" t="s">
        <v>51</v>
      </c>
      <c r="H57" s="85" t="str">
        <f t="shared" si="1"/>
        <v>FN</v>
      </c>
    </row>
    <row r="58" spans="1:8" x14ac:dyDescent="0.2">
      <c r="A58" s="85">
        <f t="shared" si="3"/>
        <v>56</v>
      </c>
      <c r="B58" s="85" t="s">
        <v>50</v>
      </c>
      <c r="C58" s="85" t="s">
        <v>50</v>
      </c>
      <c r="D58" s="85" t="str">
        <f t="shared" si="0"/>
        <v>TP</v>
      </c>
      <c r="E58" s="85" t="s">
        <v>50</v>
      </c>
      <c r="F58" s="85" t="str">
        <f t="shared" si="1"/>
        <v>TP</v>
      </c>
      <c r="G58" t="str">
        <f t="shared" si="2"/>
        <v>I</v>
      </c>
      <c r="H58" s="85" t="str">
        <f t="shared" si="1"/>
        <v>TP</v>
      </c>
    </row>
    <row r="59" spans="1:8" x14ac:dyDescent="0.2">
      <c r="A59" s="85">
        <f t="shared" si="3"/>
        <v>57</v>
      </c>
      <c r="B59" s="85" t="s">
        <v>51</v>
      </c>
      <c r="C59" s="85" t="s">
        <v>51</v>
      </c>
      <c r="D59" s="85" t="str">
        <f t="shared" si="0"/>
        <v>TN</v>
      </c>
      <c r="E59" s="85" t="s">
        <v>51</v>
      </c>
      <c r="F59" s="85" t="str">
        <f t="shared" si="1"/>
        <v>TN</v>
      </c>
      <c r="G59" t="str">
        <f t="shared" si="2"/>
        <v>N</v>
      </c>
      <c r="H59" s="85" t="str">
        <f t="shared" si="1"/>
        <v>TN</v>
      </c>
    </row>
    <row r="60" spans="1:8" x14ac:dyDescent="0.2">
      <c r="A60" s="85">
        <f t="shared" si="3"/>
        <v>58</v>
      </c>
      <c r="B60" s="85" t="s">
        <v>51</v>
      </c>
      <c r="C60" s="85" t="s">
        <v>51</v>
      </c>
      <c r="D60" s="85" t="str">
        <f t="shared" si="0"/>
        <v>TN</v>
      </c>
      <c r="E60" s="85" t="s">
        <v>51</v>
      </c>
      <c r="F60" s="85" t="str">
        <f t="shared" si="1"/>
        <v>TN</v>
      </c>
      <c r="G60" t="str">
        <f t="shared" si="2"/>
        <v>N</v>
      </c>
      <c r="H60" s="85" t="str">
        <f t="shared" si="1"/>
        <v>TN</v>
      </c>
    </row>
    <row r="61" spans="1:8" x14ac:dyDescent="0.2">
      <c r="A61" s="85">
        <f t="shared" si="3"/>
        <v>59</v>
      </c>
      <c r="B61" s="85" t="s">
        <v>51</v>
      </c>
      <c r="C61" s="85" t="s">
        <v>51</v>
      </c>
      <c r="D61" s="85" t="str">
        <f t="shared" si="0"/>
        <v>TN</v>
      </c>
      <c r="E61" s="85" t="s">
        <v>50</v>
      </c>
      <c r="F61" s="85" t="str">
        <f t="shared" si="1"/>
        <v>FP</v>
      </c>
      <c r="G61" t="str">
        <f t="shared" si="2"/>
        <v>N</v>
      </c>
      <c r="H61" s="85" t="str">
        <f t="shared" si="1"/>
        <v>TN</v>
      </c>
    </row>
    <row r="62" spans="1:8" x14ac:dyDescent="0.2">
      <c r="A62" s="85">
        <f t="shared" si="3"/>
        <v>60</v>
      </c>
      <c r="B62" s="85" t="s">
        <v>51</v>
      </c>
      <c r="C62" s="85" t="s">
        <v>51</v>
      </c>
      <c r="D62" s="85" t="str">
        <f t="shared" si="0"/>
        <v>TN</v>
      </c>
      <c r="E62" s="85" t="s">
        <v>51</v>
      </c>
      <c r="F62" s="85" t="str">
        <f t="shared" si="1"/>
        <v>TN</v>
      </c>
      <c r="G62" t="str">
        <f t="shared" si="2"/>
        <v>N</v>
      </c>
      <c r="H62" s="85" t="str">
        <f t="shared" si="1"/>
        <v>TN</v>
      </c>
    </row>
    <row r="63" spans="1:8" x14ac:dyDescent="0.2">
      <c r="A63" s="85">
        <f t="shared" si="3"/>
        <v>61</v>
      </c>
      <c r="B63" s="85" t="s">
        <v>50</v>
      </c>
      <c r="C63" s="85" t="s">
        <v>50</v>
      </c>
      <c r="D63" s="85" t="str">
        <f t="shared" si="0"/>
        <v>TP</v>
      </c>
      <c r="E63" s="85" t="s">
        <v>50</v>
      </c>
      <c r="F63" s="85" t="str">
        <f t="shared" si="1"/>
        <v>TP</v>
      </c>
      <c r="G63" t="str">
        <f t="shared" si="2"/>
        <v>I</v>
      </c>
      <c r="H63" s="85" t="str">
        <f t="shared" si="1"/>
        <v>TP</v>
      </c>
    </row>
    <row r="64" spans="1:8" x14ac:dyDescent="0.2">
      <c r="A64" s="85">
        <f t="shared" si="3"/>
        <v>62</v>
      </c>
      <c r="B64" s="85" t="s">
        <v>51</v>
      </c>
      <c r="C64" s="85" t="s">
        <v>51</v>
      </c>
      <c r="D64" s="85" t="str">
        <f t="shared" si="0"/>
        <v>TN</v>
      </c>
      <c r="E64" s="85" t="s">
        <v>51</v>
      </c>
      <c r="F64" s="85" t="str">
        <f t="shared" si="1"/>
        <v>TN</v>
      </c>
      <c r="G64" t="str">
        <f t="shared" si="2"/>
        <v>N</v>
      </c>
      <c r="H64" s="85" t="str">
        <f t="shared" si="1"/>
        <v>TN</v>
      </c>
    </row>
    <row r="65" spans="1:8" x14ac:dyDescent="0.2">
      <c r="A65" s="85">
        <f t="shared" si="3"/>
        <v>63</v>
      </c>
      <c r="B65" s="85" t="s">
        <v>50</v>
      </c>
      <c r="C65" s="85" t="s">
        <v>50</v>
      </c>
      <c r="D65" s="85" t="str">
        <f t="shared" si="0"/>
        <v>TP</v>
      </c>
      <c r="E65" s="85" t="s">
        <v>50</v>
      </c>
      <c r="F65" s="85" t="str">
        <f t="shared" si="1"/>
        <v>TP</v>
      </c>
      <c r="G65" t="str">
        <f t="shared" si="2"/>
        <v>I</v>
      </c>
      <c r="H65" s="85" t="str">
        <f t="shared" si="1"/>
        <v>TP</v>
      </c>
    </row>
    <row r="66" spans="1:8" x14ac:dyDescent="0.2">
      <c r="A66" s="85">
        <f t="shared" si="3"/>
        <v>64</v>
      </c>
      <c r="B66" s="85" t="s">
        <v>51</v>
      </c>
      <c r="C66" s="85" t="s">
        <v>51</v>
      </c>
      <c r="D66" s="85" t="str">
        <f t="shared" si="0"/>
        <v>TN</v>
      </c>
      <c r="E66" s="85" t="s">
        <v>51</v>
      </c>
      <c r="F66" s="85" t="str">
        <f t="shared" si="1"/>
        <v>TN</v>
      </c>
      <c r="G66" t="str">
        <f t="shared" si="2"/>
        <v>N</v>
      </c>
      <c r="H66" s="85" t="str">
        <f t="shared" si="1"/>
        <v>TN</v>
      </c>
    </row>
    <row r="67" spans="1:8" x14ac:dyDescent="0.2">
      <c r="A67" s="85">
        <f t="shared" si="3"/>
        <v>65</v>
      </c>
      <c r="B67" s="85" t="s">
        <v>50</v>
      </c>
      <c r="C67" s="85" t="s">
        <v>50</v>
      </c>
      <c r="D67" s="85" t="str">
        <f t="shared" si="0"/>
        <v>TP</v>
      </c>
      <c r="E67" s="85" t="s">
        <v>50</v>
      </c>
      <c r="F67" s="85" t="str">
        <f t="shared" si="1"/>
        <v>TP</v>
      </c>
      <c r="G67" t="str">
        <f t="shared" si="2"/>
        <v>I</v>
      </c>
      <c r="H67" s="85" t="str">
        <f t="shared" si="1"/>
        <v>TP</v>
      </c>
    </row>
    <row r="68" spans="1:8" x14ac:dyDescent="0.2">
      <c r="A68" s="85">
        <f t="shared" si="3"/>
        <v>66</v>
      </c>
      <c r="B68" s="85" t="s">
        <v>51</v>
      </c>
      <c r="C68" s="85" t="s">
        <v>51</v>
      </c>
      <c r="D68" s="85" t="str">
        <f t="shared" ref="D68:D128" si="4">IF(C68=B68, "T","F") &amp; IF(C68="I","P","N")</f>
        <v>TN</v>
      </c>
      <c r="E68" s="85" t="s">
        <v>51</v>
      </c>
      <c r="F68" s="85" t="str">
        <f t="shared" ref="F68:H128" si="5">IF(E68=$B68, "T","F") &amp; IF(E68="I","P","N")</f>
        <v>TN</v>
      </c>
      <c r="G68" t="str">
        <f t="shared" ref="G68:G127" si="6">B68</f>
        <v>N</v>
      </c>
      <c r="H68" s="85" t="str">
        <f t="shared" si="5"/>
        <v>TN</v>
      </c>
    </row>
    <row r="69" spans="1:8" x14ac:dyDescent="0.2">
      <c r="A69" s="85">
        <f t="shared" ref="A69:A128" si="7">A68+1</f>
        <v>67</v>
      </c>
      <c r="B69" s="85" t="s">
        <v>50</v>
      </c>
      <c r="C69" s="85" t="s">
        <v>50</v>
      </c>
      <c r="D69" s="85" t="str">
        <f t="shared" si="4"/>
        <v>TP</v>
      </c>
      <c r="E69" s="85" t="s">
        <v>50</v>
      </c>
      <c r="F69" s="85" t="str">
        <f t="shared" si="5"/>
        <v>TP</v>
      </c>
      <c r="G69" t="str">
        <f t="shared" si="6"/>
        <v>I</v>
      </c>
      <c r="H69" s="85" t="str">
        <f t="shared" si="5"/>
        <v>TP</v>
      </c>
    </row>
    <row r="70" spans="1:8" x14ac:dyDescent="0.2">
      <c r="A70" s="85">
        <f t="shared" si="7"/>
        <v>68</v>
      </c>
      <c r="B70" s="85" t="s">
        <v>51</v>
      </c>
      <c r="C70" s="85" t="s">
        <v>51</v>
      </c>
      <c r="D70" s="85" t="str">
        <f t="shared" si="4"/>
        <v>TN</v>
      </c>
      <c r="E70" s="85" t="s">
        <v>51</v>
      </c>
      <c r="F70" s="85" t="str">
        <f t="shared" si="5"/>
        <v>TN</v>
      </c>
      <c r="G70" t="s">
        <v>50</v>
      </c>
      <c r="H70" s="85" t="str">
        <f t="shared" si="5"/>
        <v>FP</v>
      </c>
    </row>
    <row r="71" spans="1:8" x14ac:dyDescent="0.2">
      <c r="A71" s="85">
        <f t="shared" si="7"/>
        <v>69</v>
      </c>
      <c r="B71" s="85" t="s">
        <v>50</v>
      </c>
      <c r="C71" s="85" t="s">
        <v>50</v>
      </c>
      <c r="D71" s="85" t="str">
        <f t="shared" si="4"/>
        <v>TP</v>
      </c>
      <c r="E71" s="85" t="s">
        <v>50</v>
      </c>
      <c r="F71" s="85" t="str">
        <f t="shared" si="5"/>
        <v>TP</v>
      </c>
      <c r="G71" t="str">
        <f t="shared" si="6"/>
        <v>I</v>
      </c>
      <c r="H71" s="85" t="str">
        <f t="shared" si="5"/>
        <v>TP</v>
      </c>
    </row>
    <row r="72" spans="1:8" x14ac:dyDescent="0.2">
      <c r="A72" s="85">
        <f t="shared" si="7"/>
        <v>70</v>
      </c>
      <c r="B72" s="85" t="s">
        <v>51</v>
      </c>
      <c r="C72" s="85" t="s">
        <v>51</v>
      </c>
      <c r="D72" s="85" t="str">
        <f t="shared" si="4"/>
        <v>TN</v>
      </c>
      <c r="E72" s="85" t="s">
        <v>51</v>
      </c>
      <c r="F72" s="85" t="str">
        <f t="shared" si="5"/>
        <v>TN</v>
      </c>
      <c r="G72" t="str">
        <f t="shared" si="6"/>
        <v>N</v>
      </c>
      <c r="H72" s="85" t="str">
        <f t="shared" si="5"/>
        <v>TN</v>
      </c>
    </row>
    <row r="73" spans="1:8" x14ac:dyDescent="0.2">
      <c r="A73" s="85">
        <f t="shared" si="7"/>
        <v>71</v>
      </c>
      <c r="B73" s="85" t="s">
        <v>50</v>
      </c>
      <c r="C73" s="85" t="s">
        <v>50</v>
      </c>
      <c r="D73" s="85" t="str">
        <f t="shared" si="4"/>
        <v>TP</v>
      </c>
      <c r="E73" s="85" t="s">
        <v>50</v>
      </c>
      <c r="F73" s="85" t="str">
        <f t="shared" si="5"/>
        <v>TP</v>
      </c>
      <c r="G73" t="str">
        <f t="shared" si="6"/>
        <v>I</v>
      </c>
      <c r="H73" s="85" t="str">
        <f t="shared" si="5"/>
        <v>TP</v>
      </c>
    </row>
    <row r="74" spans="1:8" x14ac:dyDescent="0.2">
      <c r="A74" s="85">
        <f t="shared" si="7"/>
        <v>72</v>
      </c>
      <c r="B74" s="85" t="s">
        <v>51</v>
      </c>
      <c r="C74" s="85" t="s">
        <v>51</v>
      </c>
      <c r="D74" s="85" t="str">
        <f t="shared" si="4"/>
        <v>TN</v>
      </c>
      <c r="E74" s="85" t="s">
        <v>51</v>
      </c>
      <c r="F74" s="85" t="str">
        <f t="shared" si="5"/>
        <v>TN</v>
      </c>
      <c r="G74" t="str">
        <f t="shared" si="6"/>
        <v>N</v>
      </c>
      <c r="H74" s="85" t="str">
        <f t="shared" si="5"/>
        <v>TN</v>
      </c>
    </row>
    <row r="75" spans="1:8" x14ac:dyDescent="0.2">
      <c r="A75" s="85">
        <f t="shared" si="7"/>
        <v>73</v>
      </c>
      <c r="B75" s="85" t="s">
        <v>50</v>
      </c>
      <c r="C75" s="85" t="s">
        <v>50</v>
      </c>
      <c r="D75" s="85" t="str">
        <f t="shared" si="4"/>
        <v>TP</v>
      </c>
      <c r="E75" s="85" t="s">
        <v>50</v>
      </c>
      <c r="F75" s="85" t="str">
        <f t="shared" si="5"/>
        <v>TP</v>
      </c>
      <c r="G75" t="str">
        <f t="shared" si="6"/>
        <v>I</v>
      </c>
      <c r="H75" s="85" t="str">
        <f t="shared" si="5"/>
        <v>TP</v>
      </c>
    </row>
    <row r="76" spans="1:8" x14ac:dyDescent="0.2">
      <c r="A76" s="85">
        <f t="shared" si="7"/>
        <v>74</v>
      </c>
      <c r="B76" s="85" t="s">
        <v>51</v>
      </c>
      <c r="C76" s="85" t="s">
        <v>51</v>
      </c>
      <c r="D76" s="85" t="str">
        <f t="shared" si="4"/>
        <v>TN</v>
      </c>
      <c r="E76" s="85" t="s">
        <v>51</v>
      </c>
      <c r="F76" s="85" t="str">
        <f t="shared" si="5"/>
        <v>TN</v>
      </c>
      <c r="G76" t="str">
        <f t="shared" si="6"/>
        <v>N</v>
      </c>
      <c r="H76" s="85" t="str">
        <f t="shared" si="5"/>
        <v>TN</v>
      </c>
    </row>
    <row r="77" spans="1:8" x14ac:dyDescent="0.2">
      <c r="A77" s="85">
        <f t="shared" si="7"/>
        <v>75</v>
      </c>
      <c r="B77" s="85" t="s">
        <v>50</v>
      </c>
      <c r="C77" s="85" t="s">
        <v>50</v>
      </c>
      <c r="D77" s="85" t="str">
        <f t="shared" si="4"/>
        <v>TP</v>
      </c>
      <c r="E77" s="85" t="s">
        <v>50</v>
      </c>
      <c r="F77" s="85" t="str">
        <f t="shared" si="5"/>
        <v>TP</v>
      </c>
      <c r="G77" t="str">
        <f t="shared" si="6"/>
        <v>I</v>
      </c>
      <c r="H77" s="85" t="str">
        <f t="shared" si="5"/>
        <v>TP</v>
      </c>
    </row>
    <row r="78" spans="1:8" x14ac:dyDescent="0.2">
      <c r="A78" s="85">
        <f t="shared" si="7"/>
        <v>76</v>
      </c>
      <c r="B78" s="85" t="s">
        <v>50</v>
      </c>
      <c r="C78" s="85" t="s">
        <v>50</v>
      </c>
      <c r="D78" s="85" t="str">
        <f t="shared" si="4"/>
        <v>TP</v>
      </c>
      <c r="E78" s="85" t="s">
        <v>50</v>
      </c>
      <c r="F78" s="85" t="str">
        <f t="shared" si="5"/>
        <v>TP</v>
      </c>
      <c r="G78" t="str">
        <f t="shared" si="6"/>
        <v>I</v>
      </c>
      <c r="H78" s="85" t="str">
        <f t="shared" si="5"/>
        <v>TP</v>
      </c>
    </row>
    <row r="79" spans="1:8" x14ac:dyDescent="0.2">
      <c r="A79" s="85">
        <f t="shared" si="7"/>
        <v>77</v>
      </c>
      <c r="B79" s="85" t="s">
        <v>51</v>
      </c>
      <c r="C79" s="85" t="s">
        <v>51</v>
      </c>
      <c r="D79" s="85" t="str">
        <f t="shared" si="4"/>
        <v>TN</v>
      </c>
      <c r="E79" s="85" t="s">
        <v>51</v>
      </c>
      <c r="F79" s="85" t="str">
        <f t="shared" si="5"/>
        <v>TN</v>
      </c>
      <c r="G79" t="str">
        <f t="shared" si="6"/>
        <v>N</v>
      </c>
      <c r="H79" s="85" t="str">
        <f t="shared" si="5"/>
        <v>TN</v>
      </c>
    </row>
    <row r="80" spans="1:8" x14ac:dyDescent="0.2">
      <c r="A80" s="85">
        <f t="shared" si="7"/>
        <v>78</v>
      </c>
      <c r="B80" s="85" t="s">
        <v>50</v>
      </c>
      <c r="C80" s="85" t="s">
        <v>50</v>
      </c>
      <c r="D80" s="85" t="str">
        <f t="shared" si="4"/>
        <v>TP</v>
      </c>
      <c r="E80" s="85" t="s">
        <v>50</v>
      </c>
      <c r="F80" s="85" t="str">
        <f t="shared" si="5"/>
        <v>TP</v>
      </c>
      <c r="G80" t="str">
        <f t="shared" si="6"/>
        <v>I</v>
      </c>
      <c r="H80" s="85" t="str">
        <f t="shared" si="5"/>
        <v>TP</v>
      </c>
    </row>
    <row r="81" spans="1:8" x14ac:dyDescent="0.2">
      <c r="A81" s="85">
        <f t="shared" si="7"/>
        <v>79</v>
      </c>
      <c r="B81" s="85" t="s">
        <v>51</v>
      </c>
      <c r="C81" s="85" t="s">
        <v>51</v>
      </c>
      <c r="D81" s="85" t="str">
        <f t="shared" si="4"/>
        <v>TN</v>
      </c>
      <c r="E81" s="85" t="s">
        <v>51</v>
      </c>
      <c r="F81" s="85" t="str">
        <f t="shared" si="5"/>
        <v>TN</v>
      </c>
      <c r="G81" t="str">
        <f t="shared" si="6"/>
        <v>N</v>
      </c>
      <c r="H81" s="85" t="str">
        <f t="shared" si="5"/>
        <v>TN</v>
      </c>
    </row>
    <row r="82" spans="1:8" x14ac:dyDescent="0.2">
      <c r="A82" s="85">
        <f t="shared" si="7"/>
        <v>80</v>
      </c>
      <c r="B82" s="85" t="s">
        <v>50</v>
      </c>
      <c r="C82" s="85" t="s">
        <v>51</v>
      </c>
      <c r="D82" s="85" t="str">
        <f t="shared" si="4"/>
        <v>FN</v>
      </c>
      <c r="E82" s="85" t="s">
        <v>50</v>
      </c>
      <c r="F82" s="85" t="str">
        <f t="shared" si="5"/>
        <v>TP</v>
      </c>
      <c r="G82" t="str">
        <f t="shared" si="6"/>
        <v>I</v>
      </c>
      <c r="H82" s="85" t="str">
        <f t="shared" si="5"/>
        <v>TP</v>
      </c>
    </row>
    <row r="83" spans="1:8" x14ac:dyDescent="0.2">
      <c r="A83" s="85">
        <f t="shared" si="7"/>
        <v>81</v>
      </c>
      <c r="B83" s="85" t="s">
        <v>50</v>
      </c>
      <c r="C83" s="85" t="s">
        <v>51</v>
      </c>
      <c r="D83" s="85" t="str">
        <f t="shared" si="4"/>
        <v>FN</v>
      </c>
      <c r="E83" s="85" t="s">
        <v>51</v>
      </c>
      <c r="F83" s="85" t="str">
        <f t="shared" si="5"/>
        <v>FN</v>
      </c>
      <c r="G83" t="str">
        <f t="shared" si="6"/>
        <v>I</v>
      </c>
      <c r="H83" s="85" t="str">
        <f t="shared" si="5"/>
        <v>TP</v>
      </c>
    </row>
    <row r="84" spans="1:8" x14ac:dyDescent="0.2">
      <c r="A84" s="85">
        <f t="shared" si="7"/>
        <v>82</v>
      </c>
      <c r="B84" s="85" t="s">
        <v>50</v>
      </c>
      <c r="C84" s="85" t="s">
        <v>50</v>
      </c>
      <c r="D84" s="85" t="str">
        <f t="shared" si="4"/>
        <v>TP</v>
      </c>
      <c r="E84" s="85" t="s">
        <v>50</v>
      </c>
      <c r="F84" s="85" t="str">
        <f t="shared" si="5"/>
        <v>TP</v>
      </c>
      <c r="G84" t="str">
        <f t="shared" si="6"/>
        <v>I</v>
      </c>
      <c r="H84" s="85" t="str">
        <f t="shared" si="5"/>
        <v>TP</v>
      </c>
    </row>
    <row r="85" spans="1:8" x14ac:dyDescent="0.2">
      <c r="A85" s="85">
        <f t="shared" si="7"/>
        <v>83</v>
      </c>
      <c r="B85" s="85" t="s">
        <v>51</v>
      </c>
      <c r="C85" s="85" t="s">
        <v>51</v>
      </c>
      <c r="D85" s="85" t="str">
        <f t="shared" si="4"/>
        <v>TN</v>
      </c>
      <c r="E85" s="85" t="s">
        <v>51</v>
      </c>
      <c r="F85" s="85" t="str">
        <f t="shared" si="5"/>
        <v>TN</v>
      </c>
      <c r="G85" t="str">
        <f t="shared" si="6"/>
        <v>N</v>
      </c>
      <c r="H85" s="85" t="str">
        <f t="shared" si="5"/>
        <v>TN</v>
      </c>
    </row>
    <row r="86" spans="1:8" x14ac:dyDescent="0.2">
      <c r="A86" s="90">
        <f t="shared" si="7"/>
        <v>84</v>
      </c>
      <c r="B86" s="85" t="s">
        <v>50</v>
      </c>
      <c r="C86" s="85" t="s">
        <v>51</v>
      </c>
      <c r="D86" s="85" t="str">
        <f t="shared" si="4"/>
        <v>FN</v>
      </c>
      <c r="E86" s="85" t="s">
        <v>51</v>
      </c>
      <c r="F86" s="85" t="str">
        <f t="shared" si="5"/>
        <v>FN</v>
      </c>
      <c r="G86" t="s">
        <v>51</v>
      </c>
      <c r="H86" s="85" t="str">
        <f t="shared" si="5"/>
        <v>FN</v>
      </c>
    </row>
    <row r="87" spans="1:8" x14ac:dyDescent="0.2">
      <c r="A87" s="85">
        <f t="shared" si="7"/>
        <v>85</v>
      </c>
      <c r="B87" s="85" t="s">
        <v>50</v>
      </c>
      <c r="C87" s="85" t="s">
        <v>50</v>
      </c>
      <c r="D87" s="85" t="str">
        <f t="shared" si="4"/>
        <v>TP</v>
      </c>
      <c r="E87" s="85" t="s">
        <v>51</v>
      </c>
      <c r="F87" s="85" t="str">
        <f t="shared" si="5"/>
        <v>FN</v>
      </c>
      <c r="G87" t="s">
        <v>51</v>
      </c>
      <c r="H87" s="85" t="str">
        <f t="shared" si="5"/>
        <v>FN</v>
      </c>
    </row>
    <row r="88" spans="1:8" x14ac:dyDescent="0.2">
      <c r="A88" s="85">
        <f t="shared" si="7"/>
        <v>86</v>
      </c>
      <c r="B88" s="85" t="s">
        <v>51</v>
      </c>
      <c r="C88" s="85" t="s">
        <v>51</v>
      </c>
      <c r="D88" s="85" t="str">
        <f t="shared" si="4"/>
        <v>TN</v>
      </c>
      <c r="E88" s="85" t="s">
        <v>51</v>
      </c>
      <c r="F88" s="85" t="str">
        <f t="shared" si="5"/>
        <v>TN</v>
      </c>
      <c r="G88" t="str">
        <f t="shared" si="6"/>
        <v>N</v>
      </c>
      <c r="H88" s="85" t="str">
        <f t="shared" si="5"/>
        <v>TN</v>
      </c>
    </row>
    <row r="89" spans="1:8" x14ac:dyDescent="0.2">
      <c r="A89" s="85">
        <f t="shared" si="7"/>
        <v>87</v>
      </c>
      <c r="B89" s="85" t="s">
        <v>51</v>
      </c>
      <c r="C89" s="85" t="s">
        <v>51</v>
      </c>
      <c r="D89" s="85" t="str">
        <f t="shared" si="4"/>
        <v>TN</v>
      </c>
      <c r="E89" s="85" t="s">
        <v>51</v>
      </c>
      <c r="F89" s="85" t="str">
        <f t="shared" si="5"/>
        <v>TN</v>
      </c>
      <c r="G89" t="str">
        <f t="shared" si="6"/>
        <v>N</v>
      </c>
      <c r="H89" s="85" t="str">
        <f t="shared" si="5"/>
        <v>TN</v>
      </c>
    </row>
    <row r="90" spans="1:8" x14ac:dyDescent="0.2">
      <c r="A90" s="85">
        <f t="shared" si="7"/>
        <v>88</v>
      </c>
      <c r="B90" s="85" t="s">
        <v>50</v>
      </c>
      <c r="C90" s="85" t="s">
        <v>50</v>
      </c>
      <c r="D90" s="85" t="str">
        <f t="shared" si="4"/>
        <v>TP</v>
      </c>
      <c r="E90" s="85" t="s">
        <v>50</v>
      </c>
      <c r="F90" s="85" t="str">
        <f t="shared" si="5"/>
        <v>TP</v>
      </c>
      <c r="G90" t="str">
        <f t="shared" si="6"/>
        <v>I</v>
      </c>
      <c r="H90" s="85" t="str">
        <f t="shared" si="5"/>
        <v>TP</v>
      </c>
    </row>
    <row r="91" spans="1:8" x14ac:dyDescent="0.2">
      <c r="A91" s="85">
        <f t="shared" si="7"/>
        <v>89</v>
      </c>
      <c r="B91" s="85" t="s">
        <v>51</v>
      </c>
      <c r="C91" s="85" t="s">
        <v>51</v>
      </c>
      <c r="D91" s="85" t="str">
        <f t="shared" si="4"/>
        <v>TN</v>
      </c>
      <c r="E91" s="85" t="s">
        <v>51</v>
      </c>
      <c r="F91" s="85" t="str">
        <f t="shared" si="5"/>
        <v>TN</v>
      </c>
      <c r="G91" t="str">
        <f t="shared" si="6"/>
        <v>N</v>
      </c>
      <c r="H91" s="85" t="str">
        <f t="shared" si="5"/>
        <v>TN</v>
      </c>
    </row>
    <row r="92" spans="1:8" x14ac:dyDescent="0.2">
      <c r="A92" s="85">
        <f t="shared" si="7"/>
        <v>90</v>
      </c>
      <c r="B92" s="85" t="s">
        <v>50</v>
      </c>
      <c r="C92" s="85" t="s">
        <v>50</v>
      </c>
      <c r="D92" s="85" t="str">
        <f t="shared" si="4"/>
        <v>TP</v>
      </c>
      <c r="E92" s="85" t="s">
        <v>50</v>
      </c>
      <c r="F92" s="85" t="str">
        <f t="shared" si="5"/>
        <v>TP</v>
      </c>
      <c r="G92" t="str">
        <f t="shared" si="6"/>
        <v>I</v>
      </c>
      <c r="H92" s="85" t="str">
        <f t="shared" si="5"/>
        <v>TP</v>
      </c>
    </row>
    <row r="93" spans="1:8" x14ac:dyDescent="0.2">
      <c r="A93" s="85">
        <f t="shared" si="7"/>
        <v>91</v>
      </c>
      <c r="B93" s="85" t="s">
        <v>51</v>
      </c>
      <c r="C93" s="85" t="s">
        <v>51</v>
      </c>
      <c r="D93" s="85" t="str">
        <f t="shared" si="4"/>
        <v>TN</v>
      </c>
      <c r="E93" s="85" t="s">
        <v>51</v>
      </c>
      <c r="F93" s="85" t="str">
        <f t="shared" si="5"/>
        <v>TN</v>
      </c>
      <c r="G93" t="str">
        <f t="shared" si="6"/>
        <v>N</v>
      </c>
      <c r="H93" s="85" t="str">
        <f t="shared" si="5"/>
        <v>TN</v>
      </c>
    </row>
    <row r="94" spans="1:8" x14ac:dyDescent="0.2">
      <c r="A94" s="85">
        <f t="shared" si="7"/>
        <v>92</v>
      </c>
      <c r="B94" s="85" t="s">
        <v>50</v>
      </c>
      <c r="C94" s="85" t="s">
        <v>50</v>
      </c>
      <c r="D94" s="85" t="str">
        <f t="shared" si="4"/>
        <v>TP</v>
      </c>
      <c r="E94" s="85" t="s">
        <v>50</v>
      </c>
      <c r="F94" s="85" t="str">
        <f t="shared" si="5"/>
        <v>TP</v>
      </c>
      <c r="G94" t="str">
        <f t="shared" si="6"/>
        <v>I</v>
      </c>
      <c r="H94" s="85" t="str">
        <f t="shared" si="5"/>
        <v>TP</v>
      </c>
    </row>
    <row r="95" spans="1:8" x14ac:dyDescent="0.2">
      <c r="A95" s="85">
        <f t="shared" si="7"/>
        <v>93</v>
      </c>
      <c r="B95" s="85" t="s">
        <v>51</v>
      </c>
      <c r="C95" s="85" t="s">
        <v>51</v>
      </c>
      <c r="D95" s="85" t="str">
        <f t="shared" si="4"/>
        <v>TN</v>
      </c>
      <c r="E95" s="85" t="s">
        <v>51</v>
      </c>
      <c r="F95" s="85" t="str">
        <f t="shared" si="5"/>
        <v>TN</v>
      </c>
      <c r="G95" t="str">
        <f t="shared" si="6"/>
        <v>N</v>
      </c>
      <c r="H95" s="85" t="str">
        <f t="shared" si="5"/>
        <v>TN</v>
      </c>
    </row>
    <row r="96" spans="1:8" x14ac:dyDescent="0.2">
      <c r="A96" s="85">
        <f t="shared" si="7"/>
        <v>94</v>
      </c>
      <c r="B96" s="85" t="s">
        <v>50</v>
      </c>
      <c r="C96" s="85" t="s">
        <v>50</v>
      </c>
      <c r="D96" s="85" t="str">
        <f t="shared" si="4"/>
        <v>TP</v>
      </c>
      <c r="E96" s="85" t="s">
        <v>50</v>
      </c>
      <c r="F96" s="85" t="str">
        <f t="shared" si="5"/>
        <v>TP</v>
      </c>
      <c r="G96" t="str">
        <f t="shared" si="6"/>
        <v>I</v>
      </c>
      <c r="H96" s="85" t="str">
        <f t="shared" si="5"/>
        <v>TP</v>
      </c>
    </row>
    <row r="97" spans="1:8" x14ac:dyDescent="0.2">
      <c r="A97" s="85">
        <f t="shared" si="7"/>
        <v>95</v>
      </c>
      <c r="B97" s="85" t="s">
        <v>51</v>
      </c>
      <c r="C97" s="85" t="s">
        <v>51</v>
      </c>
      <c r="D97" s="85" t="str">
        <f t="shared" si="4"/>
        <v>TN</v>
      </c>
      <c r="E97" s="85" t="s">
        <v>51</v>
      </c>
      <c r="F97" s="85" t="str">
        <f t="shared" si="5"/>
        <v>TN</v>
      </c>
      <c r="G97" t="str">
        <f t="shared" si="6"/>
        <v>N</v>
      </c>
      <c r="H97" s="85" t="str">
        <f t="shared" si="5"/>
        <v>TN</v>
      </c>
    </row>
    <row r="98" spans="1:8" x14ac:dyDescent="0.2">
      <c r="A98" s="85">
        <f t="shared" si="7"/>
        <v>96</v>
      </c>
      <c r="B98" s="85" t="s">
        <v>51</v>
      </c>
      <c r="C98" s="85" t="s">
        <v>51</v>
      </c>
      <c r="D98" s="85" t="str">
        <f t="shared" si="4"/>
        <v>TN</v>
      </c>
      <c r="E98" s="85" t="s">
        <v>51</v>
      </c>
      <c r="F98" s="85" t="str">
        <f t="shared" si="5"/>
        <v>TN</v>
      </c>
      <c r="G98" t="str">
        <f t="shared" si="6"/>
        <v>N</v>
      </c>
      <c r="H98" s="85" t="str">
        <f t="shared" si="5"/>
        <v>TN</v>
      </c>
    </row>
    <row r="99" spans="1:8" x14ac:dyDescent="0.2">
      <c r="A99" s="85">
        <f t="shared" si="7"/>
        <v>97</v>
      </c>
      <c r="B99" s="85" t="s">
        <v>50</v>
      </c>
      <c r="C99" s="85" t="s">
        <v>50</v>
      </c>
      <c r="D99" s="85" t="str">
        <f t="shared" si="4"/>
        <v>TP</v>
      </c>
      <c r="E99" s="85" t="s">
        <v>50</v>
      </c>
      <c r="F99" s="85" t="str">
        <f t="shared" si="5"/>
        <v>TP</v>
      </c>
      <c r="G99" t="str">
        <f t="shared" si="6"/>
        <v>I</v>
      </c>
      <c r="H99" s="85" t="str">
        <f t="shared" si="5"/>
        <v>TP</v>
      </c>
    </row>
    <row r="100" spans="1:8" x14ac:dyDescent="0.2">
      <c r="A100" s="85">
        <f t="shared" si="7"/>
        <v>98</v>
      </c>
      <c r="B100" s="85" t="s">
        <v>50</v>
      </c>
      <c r="C100" s="85" t="s">
        <v>50</v>
      </c>
      <c r="D100" s="85" t="str">
        <f t="shared" si="4"/>
        <v>TP</v>
      </c>
      <c r="E100" s="85" t="s">
        <v>50</v>
      </c>
      <c r="F100" s="85" t="str">
        <f t="shared" si="5"/>
        <v>TP</v>
      </c>
      <c r="G100" t="str">
        <f t="shared" si="6"/>
        <v>I</v>
      </c>
      <c r="H100" s="85" t="str">
        <f t="shared" si="5"/>
        <v>TP</v>
      </c>
    </row>
    <row r="101" spans="1:8" x14ac:dyDescent="0.2">
      <c r="A101" s="85">
        <f t="shared" si="7"/>
        <v>99</v>
      </c>
      <c r="B101" s="85" t="s">
        <v>51</v>
      </c>
      <c r="C101" s="85" t="s">
        <v>51</v>
      </c>
      <c r="D101" s="85" t="str">
        <f t="shared" si="4"/>
        <v>TN</v>
      </c>
      <c r="E101" s="85" t="s">
        <v>51</v>
      </c>
      <c r="F101" s="85" t="str">
        <f t="shared" si="5"/>
        <v>TN</v>
      </c>
      <c r="G101" t="str">
        <f t="shared" si="6"/>
        <v>N</v>
      </c>
      <c r="H101" s="85" t="str">
        <f t="shared" si="5"/>
        <v>TN</v>
      </c>
    </row>
    <row r="102" spans="1:8" x14ac:dyDescent="0.2">
      <c r="A102" s="85">
        <f t="shared" si="7"/>
        <v>100</v>
      </c>
      <c r="B102" s="85" t="s">
        <v>51</v>
      </c>
      <c r="C102" s="85" t="s">
        <v>51</v>
      </c>
      <c r="D102" s="85" t="str">
        <f t="shared" si="4"/>
        <v>TN</v>
      </c>
      <c r="E102" s="85" t="s">
        <v>51</v>
      </c>
      <c r="F102" s="85" t="str">
        <f t="shared" si="5"/>
        <v>TN</v>
      </c>
      <c r="G102" t="str">
        <f t="shared" si="6"/>
        <v>N</v>
      </c>
      <c r="H102" s="85" t="str">
        <f t="shared" si="5"/>
        <v>TN</v>
      </c>
    </row>
    <row r="103" spans="1:8" x14ac:dyDescent="0.2">
      <c r="A103" s="85">
        <f t="shared" si="7"/>
        <v>101</v>
      </c>
      <c r="B103" s="85" t="s">
        <v>50</v>
      </c>
      <c r="C103" s="85" t="s">
        <v>50</v>
      </c>
      <c r="D103" s="85" t="str">
        <f t="shared" si="4"/>
        <v>TP</v>
      </c>
      <c r="E103" s="85" t="s">
        <v>50</v>
      </c>
      <c r="F103" s="85" t="str">
        <f t="shared" si="5"/>
        <v>TP</v>
      </c>
      <c r="G103" t="str">
        <f t="shared" si="6"/>
        <v>I</v>
      </c>
      <c r="H103" s="85" t="str">
        <f t="shared" si="5"/>
        <v>TP</v>
      </c>
    </row>
    <row r="104" spans="1:8" x14ac:dyDescent="0.2">
      <c r="A104" s="85">
        <f t="shared" si="7"/>
        <v>102</v>
      </c>
      <c r="B104" s="85" t="s">
        <v>51</v>
      </c>
      <c r="C104" s="85" t="s">
        <v>51</v>
      </c>
      <c r="D104" s="85" t="str">
        <f t="shared" si="4"/>
        <v>TN</v>
      </c>
      <c r="E104" s="85" t="s">
        <v>51</v>
      </c>
      <c r="F104" s="85" t="str">
        <f t="shared" si="5"/>
        <v>TN</v>
      </c>
      <c r="G104" t="str">
        <f t="shared" si="6"/>
        <v>N</v>
      </c>
      <c r="H104" s="85" t="str">
        <f t="shared" si="5"/>
        <v>TN</v>
      </c>
    </row>
    <row r="105" spans="1:8" x14ac:dyDescent="0.2">
      <c r="A105" s="85">
        <f t="shared" si="7"/>
        <v>103</v>
      </c>
      <c r="B105" s="85" t="s">
        <v>51</v>
      </c>
      <c r="C105" s="85" t="s">
        <v>51</v>
      </c>
      <c r="D105" s="85" t="str">
        <f t="shared" si="4"/>
        <v>TN</v>
      </c>
      <c r="E105" s="85" t="s">
        <v>51</v>
      </c>
      <c r="F105" s="85" t="str">
        <f t="shared" si="5"/>
        <v>TN</v>
      </c>
      <c r="G105" t="str">
        <f t="shared" si="6"/>
        <v>N</v>
      </c>
      <c r="H105" s="85" t="str">
        <f t="shared" si="5"/>
        <v>TN</v>
      </c>
    </row>
    <row r="106" spans="1:8" x14ac:dyDescent="0.2">
      <c r="A106" s="85">
        <f t="shared" si="7"/>
        <v>104</v>
      </c>
      <c r="B106" s="85" t="s">
        <v>51</v>
      </c>
      <c r="C106" s="85" t="s">
        <v>51</v>
      </c>
      <c r="D106" s="85" t="str">
        <f t="shared" si="4"/>
        <v>TN</v>
      </c>
      <c r="E106" s="85" t="s">
        <v>51</v>
      </c>
      <c r="F106" s="85" t="str">
        <f t="shared" si="5"/>
        <v>TN</v>
      </c>
      <c r="G106" t="str">
        <f t="shared" si="6"/>
        <v>N</v>
      </c>
      <c r="H106" s="85" t="str">
        <f t="shared" si="5"/>
        <v>TN</v>
      </c>
    </row>
    <row r="107" spans="1:8" x14ac:dyDescent="0.2">
      <c r="A107" s="85">
        <f t="shared" si="7"/>
        <v>105</v>
      </c>
      <c r="B107" s="85" t="s">
        <v>50</v>
      </c>
      <c r="C107" s="85" t="s">
        <v>51</v>
      </c>
      <c r="D107" s="85" t="str">
        <f t="shared" si="4"/>
        <v>FN</v>
      </c>
      <c r="E107" s="85" t="s">
        <v>50</v>
      </c>
      <c r="F107" s="85" t="str">
        <f t="shared" si="5"/>
        <v>TP</v>
      </c>
      <c r="G107" t="str">
        <f t="shared" si="6"/>
        <v>I</v>
      </c>
      <c r="H107" s="85" t="str">
        <f t="shared" si="5"/>
        <v>TP</v>
      </c>
    </row>
    <row r="108" spans="1:8" x14ac:dyDescent="0.2">
      <c r="A108" s="85">
        <f t="shared" si="7"/>
        <v>106</v>
      </c>
      <c r="B108" s="85" t="s">
        <v>51</v>
      </c>
      <c r="C108" s="85" t="s">
        <v>51</v>
      </c>
      <c r="D108" s="85" t="str">
        <f t="shared" si="4"/>
        <v>TN</v>
      </c>
      <c r="E108" s="85" t="s">
        <v>51</v>
      </c>
      <c r="F108" s="85" t="str">
        <f t="shared" si="5"/>
        <v>TN</v>
      </c>
      <c r="G108" t="str">
        <f t="shared" si="6"/>
        <v>N</v>
      </c>
      <c r="H108" s="85" t="str">
        <f t="shared" si="5"/>
        <v>TN</v>
      </c>
    </row>
    <row r="109" spans="1:8" x14ac:dyDescent="0.2">
      <c r="A109" s="85">
        <f t="shared" si="7"/>
        <v>107</v>
      </c>
      <c r="B109" s="85" t="s">
        <v>51</v>
      </c>
      <c r="C109" s="85" t="s">
        <v>51</v>
      </c>
      <c r="D109" s="85" t="str">
        <f t="shared" si="4"/>
        <v>TN</v>
      </c>
      <c r="E109" s="85" t="s">
        <v>51</v>
      </c>
      <c r="F109" s="85" t="str">
        <f t="shared" si="5"/>
        <v>TN</v>
      </c>
      <c r="G109" t="str">
        <f t="shared" si="6"/>
        <v>N</v>
      </c>
      <c r="H109" s="85" t="str">
        <f t="shared" si="5"/>
        <v>TN</v>
      </c>
    </row>
    <row r="110" spans="1:8" x14ac:dyDescent="0.2">
      <c r="A110" s="90">
        <f t="shared" si="7"/>
        <v>108</v>
      </c>
      <c r="B110" s="85" t="s">
        <v>50</v>
      </c>
      <c r="C110" s="85" t="s">
        <v>51</v>
      </c>
      <c r="D110" s="85" t="str">
        <f t="shared" si="4"/>
        <v>FN</v>
      </c>
      <c r="E110" s="85" t="s">
        <v>51</v>
      </c>
      <c r="F110" s="85" t="str">
        <f t="shared" si="5"/>
        <v>FN</v>
      </c>
      <c r="G110" t="s">
        <v>51</v>
      </c>
      <c r="H110" s="85" t="str">
        <f t="shared" si="5"/>
        <v>FN</v>
      </c>
    </row>
    <row r="111" spans="1:8" x14ac:dyDescent="0.2">
      <c r="A111" s="85">
        <f t="shared" si="7"/>
        <v>109</v>
      </c>
      <c r="B111" s="85" t="s">
        <v>51</v>
      </c>
      <c r="C111" s="85" t="s">
        <v>51</v>
      </c>
      <c r="D111" s="85" t="str">
        <f t="shared" si="4"/>
        <v>TN</v>
      </c>
      <c r="E111" s="85" t="s">
        <v>51</v>
      </c>
      <c r="F111" s="85" t="str">
        <f t="shared" si="5"/>
        <v>TN</v>
      </c>
      <c r="G111" t="str">
        <f t="shared" si="6"/>
        <v>N</v>
      </c>
      <c r="H111" s="85" t="str">
        <f t="shared" si="5"/>
        <v>TN</v>
      </c>
    </row>
    <row r="112" spans="1:8" x14ac:dyDescent="0.2">
      <c r="A112" s="85">
        <f t="shared" si="7"/>
        <v>110</v>
      </c>
      <c r="B112" s="85" t="s">
        <v>50</v>
      </c>
      <c r="C112" s="85" t="s">
        <v>50</v>
      </c>
      <c r="D112" s="85" t="str">
        <f t="shared" si="4"/>
        <v>TP</v>
      </c>
      <c r="E112" s="85" t="s">
        <v>50</v>
      </c>
      <c r="F112" s="85" t="str">
        <f t="shared" si="5"/>
        <v>TP</v>
      </c>
      <c r="G112" t="str">
        <f t="shared" si="6"/>
        <v>I</v>
      </c>
      <c r="H112" s="85" t="str">
        <f t="shared" si="5"/>
        <v>TP</v>
      </c>
    </row>
    <row r="113" spans="1:8" x14ac:dyDescent="0.2">
      <c r="A113" s="85">
        <f t="shared" si="7"/>
        <v>111</v>
      </c>
      <c r="B113" s="85" t="s">
        <v>51</v>
      </c>
      <c r="C113" s="85" t="s">
        <v>51</v>
      </c>
      <c r="D113" s="85" t="str">
        <f t="shared" si="4"/>
        <v>TN</v>
      </c>
      <c r="E113" s="85" t="s">
        <v>51</v>
      </c>
      <c r="F113" s="85" t="str">
        <f t="shared" si="5"/>
        <v>TN</v>
      </c>
      <c r="G113" t="str">
        <f t="shared" si="6"/>
        <v>N</v>
      </c>
      <c r="H113" s="85" t="str">
        <f t="shared" si="5"/>
        <v>TN</v>
      </c>
    </row>
    <row r="114" spans="1:8" x14ac:dyDescent="0.2">
      <c r="A114" s="85">
        <f t="shared" si="7"/>
        <v>112</v>
      </c>
      <c r="B114" s="85" t="s">
        <v>51</v>
      </c>
      <c r="C114" s="85" t="s">
        <v>51</v>
      </c>
      <c r="D114" s="85" t="str">
        <f t="shared" si="4"/>
        <v>TN</v>
      </c>
      <c r="E114" s="85" t="s">
        <v>51</v>
      </c>
      <c r="F114" s="85" t="str">
        <f t="shared" si="5"/>
        <v>TN</v>
      </c>
      <c r="G114" t="str">
        <f t="shared" si="6"/>
        <v>N</v>
      </c>
      <c r="H114" s="85" t="str">
        <f t="shared" si="5"/>
        <v>TN</v>
      </c>
    </row>
    <row r="115" spans="1:8" x14ac:dyDescent="0.2">
      <c r="A115" s="85">
        <f t="shared" si="7"/>
        <v>113</v>
      </c>
      <c r="B115" s="85" t="s">
        <v>51</v>
      </c>
      <c r="C115" s="85" t="s">
        <v>51</v>
      </c>
      <c r="D115" s="85" t="str">
        <f t="shared" si="4"/>
        <v>TN</v>
      </c>
      <c r="E115" s="85" t="s">
        <v>51</v>
      </c>
      <c r="F115" s="85" t="str">
        <f t="shared" si="5"/>
        <v>TN</v>
      </c>
      <c r="G115" t="str">
        <f t="shared" si="6"/>
        <v>N</v>
      </c>
      <c r="H115" s="85" t="str">
        <f t="shared" si="5"/>
        <v>TN</v>
      </c>
    </row>
    <row r="116" spans="1:8" x14ac:dyDescent="0.2">
      <c r="A116" s="85">
        <f t="shared" si="7"/>
        <v>114</v>
      </c>
      <c r="B116" s="85" t="s">
        <v>50</v>
      </c>
      <c r="C116" s="85" t="s">
        <v>50</v>
      </c>
      <c r="D116" s="85" t="str">
        <f t="shared" si="4"/>
        <v>TP</v>
      </c>
      <c r="E116" s="85" t="s">
        <v>50</v>
      </c>
      <c r="F116" s="85" t="str">
        <f t="shared" si="5"/>
        <v>TP</v>
      </c>
      <c r="G116" t="str">
        <f t="shared" si="6"/>
        <v>I</v>
      </c>
      <c r="H116" s="85" t="str">
        <f t="shared" si="5"/>
        <v>TP</v>
      </c>
    </row>
    <row r="117" spans="1:8" x14ac:dyDescent="0.2">
      <c r="A117" s="85">
        <f t="shared" si="7"/>
        <v>115</v>
      </c>
      <c r="B117" s="85" t="s">
        <v>51</v>
      </c>
      <c r="C117" s="85" t="s">
        <v>51</v>
      </c>
      <c r="D117" s="85" t="str">
        <f t="shared" si="4"/>
        <v>TN</v>
      </c>
      <c r="E117" s="85" t="s">
        <v>51</v>
      </c>
      <c r="F117" s="85" t="str">
        <f t="shared" si="5"/>
        <v>TN</v>
      </c>
      <c r="G117" t="str">
        <f t="shared" si="6"/>
        <v>N</v>
      </c>
      <c r="H117" s="85" t="str">
        <f t="shared" si="5"/>
        <v>TN</v>
      </c>
    </row>
    <row r="118" spans="1:8" x14ac:dyDescent="0.2">
      <c r="A118" s="85">
        <f t="shared" si="7"/>
        <v>116</v>
      </c>
      <c r="B118" s="85" t="s">
        <v>50</v>
      </c>
      <c r="C118" s="85" t="s">
        <v>50</v>
      </c>
      <c r="D118" s="85" t="str">
        <f t="shared" si="4"/>
        <v>TP</v>
      </c>
      <c r="E118" s="85" t="s">
        <v>50</v>
      </c>
      <c r="F118" s="85" t="str">
        <f t="shared" si="5"/>
        <v>TP</v>
      </c>
      <c r="G118" t="str">
        <f t="shared" si="6"/>
        <v>I</v>
      </c>
      <c r="H118" s="85" t="str">
        <f t="shared" si="5"/>
        <v>TP</v>
      </c>
    </row>
    <row r="119" spans="1:8" x14ac:dyDescent="0.2">
      <c r="A119" s="85">
        <f t="shared" si="7"/>
        <v>117</v>
      </c>
      <c r="B119" s="85" t="s">
        <v>51</v>
      </c>
      <c r="C119" s="85" t="s">
        <v>51</v>
      </c>
      <c r="D119" s="85" t="str">
        <f t="shared" si="4"/>
        <v>TN</v>
      </c>
      <c r="E119" s="85" t="s">
        <v>50</v>
      </c>
      <c r="F119" s="85" t="str">
        <f t="shared" si="5"/>
        <v>FP</v>
      </c>
      <c r="G119" t="str">
        <f t="shared" si="6"/>
        <v>N</v>
      </c>
      <c r="H119" s="85" t="str">
        <f t="shared" si="5"/>
        <v>TN</v>
      </c>
    </row>
    <row r="120" spans="1:8" x14ac:dyDescent="0.2">
      <c r="A120" s="85">
        <f t="shared" si="7"/>
        <v>118</v>
      </c>
      <c r="B120" s="85" t="s">
        <v>50</v>
      </c>
      <c r="C120" s="85" t="s">
        <v>50</v>
      </c>
      <c r="D120" s="85" t="str">
        <f t="shared" si="4"/>
        <v>TP</v>
      </c>
      <c r="E120" s="85" t="s">
        <v>50</v>
      </c>
      <c r="F120" s="85" t="str">
        <f t="shared" si="5"/>
        <v>TP</v>
      </c>
      <c r="G120" t="str">
        <f t="shared" si="6"/>
        <v>I</v>
      </c>
      <c r="H120" s="85" t="str">
        <f t="shared" si="5"/>
        <v>TP</v>
      </c>
    </row>
    <row r="121" spans="1:8" x14ac:dyDescent="0.2">
      <c r="A121" s="85">
        <f t="shared" si="7"/>
        <v>119</v>
      </c>
      <c r="B121" s="85" t="s">
        <v>51</v>
      </c>
      <c r="C121" s="85" t="s">
        <v>51</v>
      </c>
      <c r="D121" s="85" t="str">
        <f t="shared" si="4"/>
        <v>TN</v>
      </c>
      <c r="E121" s="85" t="s">
        <v>51</v>
      </c>
      <c r="F121" s="85" t="str">
        <f t="shared" si="5"/>
        <v>TN</v>
      </c>
      <c r="G121" t="str">
        <f t="shared" si="6"/>
        <v>N</v>
      </c>
      <c r="H121" s="85" t="str">
        <f t="shared" si="5"/>
        <v>TN</v>
      </c>
    </row>
    <row r="122" spans="1:8" x14ac:dyDescent="0.2">
      <c r="A122" s="85">
        <f t="shared" si="7"/>
        <v>120</v>
      </c>
      <c r="B122" s="85" t="s">
        <v>51</v>
      </c>
      <c r="C122" s="85" t="s">
        <v>51</v>
      </c>
      <c r="D122" s="85" t="str">
        <f t="shared" si="4"/>
        <v>TN</v>
      </c>
      <c r="E122" s="85" t="s">
        <v>51</v>
      </c>
      <c r="F122" s="85" t="str">
        <f t="shared" si="5"/>
        <v>TN</v>
      </c>
      <c r="G122" t="str">
        <f t="shared" si="6"/>
        <v>N</v>
      </c>
      <c r="H122" s="85" t="str">
        <f t="shared" si="5"/>
        <v>TN</v>
      </c>
    </row>
    <row r="123" spans="1:8" x14ac:dyDescent="0.2">
      <c r="A123" s="85">
        <f t="shared" si="7"/>
        <v>121</v>
      </c>
      <c r="B123" s="85" t="s">
        <v>50</v>
      </c>
      <c r="C123" s="85" t="s">
        <v>50</v>
      </c>
      <c r="D123" s="85" t="str">
        <f t="shared" si="4"/>
        <v>TP</v>
      </c>
      <c r="E123" s="85" t="s">
        <v>50</v>
      </c>
      <c r="F123" s="85" t="str">
        <f t="shared" si="5"/>
        <v>TP</v>
      </c>
      <c r="G123" t="str">
        <f t="shared" si="6"/>
        <v>I</v>
      </c>
      <c r="H123" s="85" t="str">
        <f t="shared" si="5"/>
        <v>TP</v>
      </c>
    </row>
    <row r="124" spans="1:8" x14ac:dyDescent="0.2">
      <c r="A124" s="85">
        <f t="shared" si="7"/>
        <v>122</v>
      </c>
      <c r="B124" s="85" t="s">
        <v>51</v>
      </c>
      <c r="C124" s="85" t="s">
        <v>51</v>
      </c>
      <c r="D124" s="85" t="str">
        <f t="shared" si="4"/>
        <v>TN</v>
      </c>
      <c r="E124" s="85" t="s">
        <v>51</v>
      </c>
      <c r="F124" s="85" t="str">
        <f t="shared" si="5"/>
        <v>TN</v>
      </c>
      <c r="G124" t="str">
        <f t="shared" si="6"/>
        <v>N</v>
      </c>
      <c r="H124" s="85" t="str">
        <f t="shared" si="5"/>
        <v>TN</v>
      </c>
    </row>
    <row r="125" spans="1:8" x14ac:dyDescent="0.2">
      <c r="A125" s="85">
        <f t="shared" si="7"/>
        <v>123</v>
      </c>
      <c r="B125" s="85" t="s">
        <v>50</v>
      </c>
      <c r="C125" s="85" t="s">
        <v>50</v>
      </c>
      <c r="D125" s="85" t="str">
        <f t="shared" si="4"/>
        <v>TP</v>
      </c>
      <c r="E125" s="85" t="s">
        <v>50</v>
      </c>
      <c r="F125" s="85" t="str">
        <f t="shared" si="5"/>
        <v>TP</v>
      </c>
      <c r="G125" t="str">
        <f t="shared" si="6"/>
        <v>I</v>
      </c>
      <c r="H125" s="85" t="str">
        <f t="shared" si="5"/>
        <v>TP</v>
      </c>
    </row>
    <row r="126" spans="1:8" x14ac:dyDescent="0.2">
      <c r="A126" s="85">
        <f t="shared" si="7"/>
        <v>124</v>
      </c>
      <c r="B126" s="85" t="s">
        <v>51</v>
      </c>
      <c r="C126" s="85" t="s">
        <v>51</v>
      </c>
      <c r="D126" s="85" t="str">
        <f t="shared" si="4"/>
        <v>TN</v>
      </c>
      <c r="E126" s="85" t="s">
        <v>51</v>
      </c>
      <c r="F126" s="85" t="str">
        <f t="shared" si="5"/>
        <v>TN</v>
      </c>
      <c r="G126" t="str">
        <f t="shared" si="6"/>
        <v>N</v>
      </c>
      <c r="H126" s="85" t="str">
        <f t="shared" si="5"/>
        <v>TN</v>
      </c>
    </row>
    <row r="127" spans="1:8" x14ac:dyDescent="0.2">
      <c r="A127" s="85">
        <f t="shared" si="7"/>
        <v>125</v>
      </c>
      <c r="B127" s="85" t="s">
        <v>50</v>
      </c>
      <c r="C127" s="85" t="s">
        <v>50</v>
      </c>
      <c r="D127" s="85" t="str">
        <f t="shared" si="4"/>
        <v>TP</v>
      </c>
      <c r="E127" s="85" t="s">
        <v>50</v>
      </c>
      <c r="F127" s="85" t="str">
        <f t="shared" si="5"/>
        <v>TP</v>
      </c>
      <c r="G127" t="str">
        <f t="shared" si="6"/>
        <v>I</v>
      </c>
      <c r="H127" s="85" t="str">
        <f t="shared" si="5"/>
        <v>TP</v>
      </c>
    </row>
    <row r="128" spans="1:8" x14ac:dyDescent="0.2">
      <c r="A128" s="85">
        <f t="shared" si="7"/>
        <v>126</v>
      </c>
      <c r="B128" s="85" t="s">
        <v>50</v>
      </c>
      <c r="C128" s="85" t="s">
        <v>50</v>
      </c>
      <c r="D128" s="85" t="str">
        <f t="shared" si="4"/>
        <v>TP</v>
      </c>
      <c r="E128" s="85" t="s">
        <v>50</v>
      </c>
      <c r="F128" s="85" t="str">
        <f t="shared" si="5"/>
        <v>TP</v>
      </c>
      <c r="G128" t="str">
        <f>B128</f>
        <v>I</v>
      </c>
      <c r="H128" s="85" t="str">
        <f t="shared" si="5"/>
        <v>TP</v>
      </c>
    </row>
    <row r="129" spans="1:7" x14ac:dyDescent="0.2">
      <c r="A129" s="85" t="s">
        <v>127</v>
      </c>
      <c r="B129" s="85">
        <f>COUNTIF(B$3:B$128,"N")</f>
        <v>63</v>
      </c>
      <c r="C129" s="85">
        <f>COUNTIF(C$3:C$128,"N")</f>
        <v>77</v>
      </c>
      <c r="E129" s="85">
        <f>COUNTIF(E$3:E$128,"N")</f>
        <v>70</v>
      </c>
      <c r="G129" s="85">
        <f>COUNTIF(G$3:G$128,"N")</f>
        <v>69</v>
      </c>
    </row>
    <row r="130" spans="1:7" x14ac:dyDescent="0.2">
      <c r="A130" s="85" t="s">
        <v>128</v>
      </c>
      <c r="B130" s="85">
        <f>COUNTIF(B$3:B$128,"I")</f>
        <v>63</v>
      </c>
      <c r="C130" s="85">
        <f>COUNTIF(C$3:C$128,"I")</f>
        <v>49</v>
      </c>
      <c r="E130" s="85">
        <f>COUNTIF(E$3:E$128,"I")</f>
        <v>56</v>
      </c>
      <c r="G130" s="85">
        <f>COUNTIF(G$3:G$128,"I")</f>
        <v>57</v>
      </c>
    </row>
    <row r="131" spans="1:7" x14ac:dyDescent="0.2">
      <c r="A131" s="85" t="s">
        <v>129</v>
      </c>
      <c r="B131" s="85">
        <f>B129+B130</f>
        <v>126</v>
      </c>
      <c r="C131" s="85">
        <f>C129+C130</f>
        <v>126</v>
      </c>
      <c r="E131" s="85">
        <f>E129+E130</f>
        <v>126</v>
      </c>
      <c r="G131" s="85">
        <f>G129+G130</f>
        <v>126</v>
      </c>
    </row>
    <row r="132" spans="1:7" x14ac:dyDescent="0.2">
      <c r="A132" s="85" t="s">
        <v>130</v>
      </c>
      <c r="B132" s="85">
        <f>AVERAGE(C132,E132,G132)</f>
        <v>28</v>
      </c>
      <c r="C132" s="85">
        <v>31</v>
      </c>
      <c r="E132" s="85">
        <v>20</v>
      </c>
      <c r="G132" s="85">
        <v>33</v>
      </c>
    </row>
    <row r="133" spans="1:7" x14ac:dyDescent="0.2">
      <c r="A133" s="85" t="s">
        <v>19</v>
      </c>
      <c r="B133" s="85">
        <f>STDEV(C132,E132,G132)</f>
        <v>7</v>
      </c>
    </row>
    <row r="135" spans="1:7" x14ac:dyDescent="0.2">
      <c r="B135" s="101" t="s">
        <v>124</v>
      </c>
      <c r="C135" s="102"/>
      <c r="D135" s="101" t="s">
        <v>125</v>
      </c>
      <c r="E135" s="102"/>
      <c r="F135" s="101" t="s">
        <v>126</v>
      </c>
      <c r="G135" s="102"/>
    </row>
    <row r="136" spans="1:7" x14ac:dyDescent="0.2">
      <c r="B136" s="91" t="s">
        <v>47</v>
      </c>
      <c r="C136" s="92">
        <f>COUNTIF(D$3:D$128, "TP")</f>
        <v>47</v>
      </c>
      <c r="D136" s="91" t="s">
        <v>47</v>
      </c>
      <c r="E136" s="92">
        <f>COUNTIF(F$3:F$128, "TP")</f>
        <v>54</v>
      </c>
      <c r="F136" s="91" t="s">
        <v>47</v>
      </c>
      <c r="G136" s="92">
        <f>COUNTIF(H$3:H$128, "TP")</f>
        <v>54</v>
      </c>
    </row>
    <row r="137" spans="1:7" x14ac:dyDescent="0.2">
      <c r="B137" s="91" t="s">
        <v>53</v>
      </c>
      <c r="C137" s="92">
        <f>COUNTIF($D3:$D128, "FP")</f>
        <v>2</v>
      </c>
      <c r="D137" s="91" t="s">
        <v>53</v>
      </c>
      <c r="E137" s="92">
        <f>COUNTIF($D3:$D128, "FP")</f>
        <v>2</v>
      </c>
      <c r="F137" s="91" t="s">
        <v>53</v>
      </c>
      <c r="G137" s="92">
        <f>COUNTIF($H3:$H128, "FP")</f>
        <v>3</v>
      </c>
    </row>
    <row r="138" spans="1:7" x14ac:dyDescent="0.2">
      <c r="B138" s="91" t="s">
        <v>52</v>
      </c>
      <c r="C138" s="92">
        <f>COUNTIF(D$3:D$128, "TN")</f>
        <v>61</v>
      </c>
      <c r="D138" s="91" t="s">
        <v>52</v>
      </c>
      <c r="E138" s="92">
        <f>COUNTIF(F$3:F$128, "TN")</f>
        <v>61</v>
      </c>
      <c r="F138" s="91" t="s">
        <v>52</v>
      </c>
      <c r="G138" s="92">
        <f>COUNTIF(H$3:H$128, "TN")</f>
        <v>60</v>
      </c>
    </row>
    <row r="139" spans="1:7" x14ac:dyDescent="0.2">
      <c r="B139" s="91" t="s">
        <v>54</v>
      </c>
      <c r="C139" s="92">
        <f>COUNTIF(D$3:D$128, "FN")</f>
        <v>16</v>
      </c>
      <c r="D139" s="91" t="s">
        <v>54</v>
      </c>
      <c r="E139" s="92">
        <f>COUNTIF(F$3:F$128, "FN")</f>
        <v>9</v>
      </c>
      <c r="F139" s="91" t="s">
        <v>54</v>
      </c>
      <c r="G139" s="92">
        <f>COUNTIF(H$3:H$128, "FN")</f>
        <v>9</v>
      </c>
    </row>
    <row r="140" spans="1:7" x14ac:dyDescent="0.2">
      <c r="B140" s="91" t="s">
        <v>61</v>
      </c>
      <c r="C140" s="93">
        <f>(C136+C138)/126</f>
        <v>0.8571428571428571</v>
      </c>
      <c r="D140" s="91" t="s">
        <v>61</v>
      </c>
      <c r="E140" s="93">
        <f>(E136+E138)/126</f>
        <v>0.91269841269841268</v>
      </c>
      <c r="F140" s="91" t="s">
        <v>61</v>
      </c>
      <c r="G140" s="93">
        <f>(G136+G138)/126</f>
        <v>0.90476190476190477</v>
      </c>
    </row>
    <row r="141" spans="1:7" x14ac:dyDescent="0.2">
      <c r="B141" s="94"/>
      <c r="C141" s="92"/>
      <c r="D141" s="97"/>
      <c r="E141" s="92"/>
      <c r="F141" s="91"/>
      <c r="G141" s="92"/>
    </row>
    <row r="142" spans="1:7" x14ac:dyDescent="0.2">
      <c r="B142" s="91" t="s">
        <v>48</v>
      </c>
      <c r="C142" s="93">
        <f>C136/(C136+C139)</f>
        <v>0.74603174603174605</v>
      </c>
      <c r="D142" s="91" t="s">
        <v>48</v>
      </c>
      <c r="E142" s="93">
        <f>E136/(E136+E139)</f>
        <v>0.8571428571428571</v>
      </c>
      <c r="F142" s="91" t="s">
        <v>48</v>
      </c>
      <c r="G142" s="93">
        <f>G136/(G136+G139)</f>
        <v>0.8571428571428571</v>
      </c>
    </row>
    <row r="143" spans="1:7" x14ac:dyDescent="0.2">
      <c r="B143" s="91" t="s">
        <v>49</v>
      </c>
      <c r="C143" s="93">
        <f>C138/(C138+C137)</f>
        <v>0.96825396825396826</v>
      </c>
      <c r="D143" s="91" t="s">
        <v>49</v>
      </c>
      <c r="E143" s="93">
        <f>E138/(E138+E137)</f>
        <v>0.96825396825396826</v>
      </c>
      <c r="F143" s="91" t="s">
        <v>49</v>
      </c>
      <c r="G143" s="93">
        <f>G138/(G138+G137)</f>
        <v>0.95238095238095233</v>
      </c>
    </row>
    <row r="144" spans="1:7" x14ac:dyDescent="0.2">
      <c r="B144" s="91" t="s">
        <v>55</v>
      </c>
      <c r="C144" s="93">
        <f>C136/(C136+C137)</f>
        <v>0.95918367346938771</v>
      </c>
      <c r="D144" s="91" t="s">
        <v>55</v>
      </c>
      <c r="E144" s="93">
        <f>E136/(E136+E137)</f>
        <v>0.9642857142857143</v>
      </c>
      <c r="F144" s="91" t="s">
        <v>55</v>
      </c>
      <c r="G144" s="93">
        <f>G136/(G136+G137)</f>
        <v>0.94736842105263153</v>
      </c>
    </row>
    <row r="145" spans="2:7" x14ac:dyDescent="0.2">
      <c r="B145" s="95" t="s">
        <v>56</v>
      </c>
      <c r="C145" s="96">
        <f>C138/(C138+C139)</f>
        <v>0.79220779220779225</v>
      </c>
      <c r="D145" s="95" t="s">
        <v>56</v>
      </c>
      <c r="E145" s="96">
        <f>E138/(E138+E139)</f>
        <v>0.87142857142857144</v>
      </c>
      <c r="F145" s="95" t="s">
        <v>56</v>
      </c>
      <c r="G145" s="96">
        <f>G138/(G138+G139)</f>
        <v>0.86956521739130432</v>
      </c>
    </row>
    <row r="146" spans="2:7" x14ac:dyDescent="0.2">
      <c r="B146" s="98" t="s">
        <v>131</v>
      </c>
      <c r="C146" s="99">
        <f>C136+C138</f>
        <v>108</v>
      </c>
      <c r="D146" s="99"/>
      <c r="E146" s="99">
        <f t="shared" ref="E146:G146" si="8">E136+E138</f>
        <v>115</v>
      </c>
      <c r="F146" s="99"/>
      <c r="G146" s="100">
        <f t="shared" si="8"/>
        <v>114</v>
      </c>
    </row>
    <row r="148" spans="2:7" x14ac:dyDescent="0.2">
      <c r="C148" s="101" t="s">
        <v>132</v>
      </c>
      <c r="D148" s="106"/>
      <c r="E148" s="102"/>
    </row>
    <row r="149" spans="2:7" x14ac:dyDescent="0.2">
      <c r="C149" s="94" t="s">
        <v>58</v>
      </c>
      <c r="D149" s="107" t="s">
        <v>13</v>
      </c>
      <c r="E149" s="108" t="s">
        <v>12</v>
      </c>
    </row>
    <row r="150" spans="2:7" x14ac:dyDescent="0.2">
      <c r="C150" s="91" t="s">
        <v>47</v>
      </c>
      <c r="D150" s="103">
        <f>SUM(G136,E136,C136)</f>
        <v>155</v>
      </c>
      <c r="E150" s="92">
        <f>AVERAGE(C136,E136,G136)</f>
        <v>51.666666666666664</v>
      </c>
    </row>
    <row r="151" spans="2:7" x14ac:dyDescent="0.2">
      <c r="C151" s="91" t="s">
        <v>53</v>
      </c>
      <c r="D151" s="103">
        <f>SUM(G137,E137,C137)</f>
        <v>7</v>
      </c>
      <c r="E151" s="92">
        <f>AVERAGE(C137,E137,G137)</f>
        <v>2.3333333333333335</v>
      </c>
    </row>
    <row r="152" spans="2:7" x14ac:dyDescent="0.2">
      <c r="C152" s="91" t="s">
        <v>52</v>
      </c>
      <c r="D152" s="103">
        <f>SUM(G138,E138,C138)</f>
        <v>182</v>
      </c>
      <c r="E152" s="92">
        <f>AVERAGE(C138,E138,G138)</f>
        <v>60.666666666666664</v>
      </c>
    </row>
    <row r="153" spans="2:7" x14ac:dyDescent="0.2">
      <c r="C153" s="91" t="s">
        <v>54</v>
      </c>
      <c r="D153" s="103">
        <f>SUM(G139,E139,C139)</f>
        <v>34</v>
      </c>
      <c r="E153" s="92">
        <f>AVERAGE(C139,E139,G139)</f>
        <v>11.333333333333334</v>
      </c>
    </row>
    <row r="154" spans="2:7" x14ac:dyDescent="0.2">
      <c r="C154" s="91" t="s">
        <v>61</v>
      </c>
      <c r="D154" s="103"/>
      <c r="E154" s="93">
        <f>AVERAGE(C140,E140,G140)</f>
        <v>0.89153439153439151</v>
      </c>
    </row>
    <row r="155" spans="2:7" x14ac:dyDescent="0.2">
      <c r="C155" s="91"/>
      <c r="D155" s="107" t="s">
        <v>13</v>
      </c>
      <c r="E155" s="108" t="s">
        <v>12</v>
      </c>
    </row>
    <row r="156" spans="2:7" x14ac:dyDescent="0.2">
      <c r="C156" s="91" t="s">
        <v>48</v>
      </c>
      <c r="D156" s="104">
        <f>D150/(D150+D153)</f>
        <v>0.82010582010582012</v>
      </c>
      <c r="E156" s="93">
        <f>AVERAGE(C142,E142,G142)</f>
        <v>0.82010582010582012</v>
      </c>
    </row>
    <row r="157" spans="2:7" x14ac:dyDescent="0.2">
      <c r="C157" s="91" t="s">
        <v>49</v>
      </c>
      <c r="D157" s="104">
        <f>D152/(D152+D151)</f>
        <v>0.96296296296296291</v>
      </c>
      <c r="E157" s="93">
        <f>AVERAGE(C143,E143,G143)</f>
        <v>0.96296296296296291</v>
      </c>
    </row>
    <row r="158" spans="2:7" x14ac:dyDescent="0.2">
      <c r="C158" s="91" t="s">
        <v>55</v>
      </c>
      <c r="D158" s="104">
        <f>D150/(D150+D151)</f>
        <v>0.95679012345679015</v>
      </c>
      <c r="E158" s="93">
        <f>AVERAGE(C144,E144,G144)</f>
        <v>0.95694593626924451</v>
      </c>
    </row>
    <row r="159" spans="2:7" x14ac:dyDescent="0.2">
      <c r="C159" s="95" t="s">
        <v>56</v>
      </c>
      <c r="D159" s="105">
        <f>D152/(D152+D153)</f>
        <v>0.84259259259259256</v>
      </c>
      <c r="E159" s="96">
        <f>AVERAGE(C145,E145,G145)</f>
        <v>0.84440052700922263</v>
      </c>
    </row>
  </sheetData>
  <autoFilter ref="A2:F2" xr:uid="{58D0D14C-B543-8C42-9AB5-30EF24F0FC99}"/>
  <mergeCells count="9">
    <mergeCell ref="B135:C135"/>
    <mergeCell ref="D135:E135"/>
    <mergeCell ref="F135:G135"/>
    <mergeCell ref="C148:E148"/>
    <mergeCell ref="S13:T13"/>
    <mergeCell ref="Q15:Q16"/>
    <mergeCell ref="C1:D1"/>
    <mergeCell ref="E1:F1"/>
    <mergeCell ref="G1:H1"/>
  </mergeCells>
  <conditionalFormatting sqref="D146:G146 F1:F132 E136:E145 D1:D132 C136:C140 C142:C146 D160:D1048576 F147 F158:F1048576 E150:E159">
    <cfRule type="cellIs" dxfId="9" priority="13" operator="equal">
      <formula>"FN"</formula>
    </cfRule>
    <cfRule type="containsText" dxfId="8" priority="14" operator="containsText" text="FP">
      <formula>NOT(ISERROR(SEARCH("FP",C1)))</formula>
    </cfRule>
  </conditionalFormatting>
  <conditionalFormatting sqref="H1:H128">
    <cfRule type="cellIs" dxfId="7" priority="7" operator="equal">
      <formula>"FN"</formula>
    </cfRule>
    <cfRule type="containsText" dxfId="6" priority="8" operator="containsText" text="FP">
      <formula>NOT(ISERROR(SEARCH("FP",H1)))</formula>
    </cfRule>
  </conditionalFormatting>
  <conditionalFormatting sqref="G136:G145">
    <cfRule type="cellIs" dxfId="5" priority="5" operator="equal">
      <formula>"FN"</formula>
    </cfRule>
    <cfRule type="containsText" dxfId="4" priority="6" operator="containsText" text="FP">
      <formula>NOT(ISERROR(SEARCH("FP",G136)))</formula>
    </cfRule>
  </conditionalFormatting>
  <conditionalFormatting sqref="D156:D159">
    <cfRule type="cellIs" dxfId="3" priority="3" operator="equal">
      <formula>"FN"</formula>
    </cfRule>
    <cfRule type="containsText" dxfId="2" priority="4" operator="containsText" text="FP">
      <formula>NOT(ISERROR(SEARCH("FP",D156)))</formula>
    </cfRule>
  </conditionalFormatting>
  <conditionalFormatting sqref="J143">
    <cfRule type="cellIs" dxfId="1" priority="1" operator="equal">
      <formula>"FN"</formula>
    </cfRule>
    <cfRule type="containsText" dxfId="0" priority="2" operator="containsText" text="FP">
      <formula>NOT(ISERROR(SEARCH("FP",J143)))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E855D-FCC7-7944-A7E2-BD27A117E1EC}">
  <dimension ref="A1:C35"/>
  <sheetViews>
    <sheetView workbookViewId="0">
      <selection activeCell="F10" sqref="F10"/>
    </sheetView>
  </sheetViews>
  <sheetFormatPr baseColWidth="10" defaultRowHeight="16" x14ac:dyDescent="0.2"/>
  <cols>
    <col min="1" max="1" width="22.1640625" customWidth="1"/>
    <col min="2" max="2" width="13.83203125" customWidth="1"/>
    <col min="3" max="3" width="40.6640625" customWidth="1"/>
  </cols>
  <sheetData>
    <row r="1" spans="1:3" x14ac:dyDescent="0.2">
      <c r="A1" s="117" t="s">
        <v>133</v>
      </c>
      <c r="B1" s="118"/>
      <c r="C1" s="119"/>
    </row>
    <row r="2" spans="1:3" ht="34" x14ac:dyDescent="0.2">
      <c r="A2" s="109" t="s">
        <v>134</v>
      </c>
      <c r="B2" s="112" t="s">
        <v>63</v>
      </c>
      <c r="C2" s="112" t="s">
        <v>39</v>
      </c>
    </row>
    <row r="3" spans="1:3" x14ac:dyDescent="0.2">
      <c r="A3" s="110" t="s">
        <v>64</v>
      </c>
      <c r="B3" s="113">
        <v>4.3600000000000003</v>
      </c>
      <c r="C3" s="115"/>
    </row>
    <row r="4" spans="1:3" x14ac:dyDescent="0.2">
      <c r="A4" s="110" t="s">
        <v>65</v>
      </c>
      <c r="B4" s="113" t="s">
        <v>66</v>
      </c>
      <c r="C4" s="115" t="s">
        <v>67</v>
      </c>
    </row>
    <row r="5" spans="1:3" x14ac:dyDescent="0.2">
      <c r="A5" s="110" t="s">
        <v>68</v>
      </c>
      <c r="B5" s="113" t="s">
        <v>66</v>
      </c>
      <c r="C5" s="115" t="s">
        <v>69</v>
      </c>
    </row>
    <row r="6" spans="1:3" x14ac:dyDescent="0.2">
      <c r="A6" s="110" t="s">
        <v>70</v>
      </c>
      <c r="B6" s="113" t="s">
        <v>66</v>
      </c>
      <c r="C6" s="115" t="s">
        <v>67</v>
      </c>
    </row>
    <row r="7" spans="1:3" x14ac:dyDescent="0.2">
      <c r="A7" s="110" t="s">
        <v>71</v>
      </c>
      <c r="B7" s="113" t="s">
        <v>72</v>
      </c>
      <c r="C7" s="115" t="s">
        <v>135</v>
      </c>
    </row>
    <row r="8" spans="1:3" x14ac:dyDescent="0.2">
      <c r="A8" s="110" t="s">
        <v>73</v>
      </c>
      <c r="B8" s="113">
        <v>2.33</v>
      </c>
      <c r="C8" s="115"/>
    </row>
    <row r="9" spans="1:3" x14ac:dyDescent="0.2">
      <c r="A9" s="110" t="s">
        <v>74</v>
      </c>
      <c r="B9" s="113">
        <v>8.77</v>
      </c>
      <c r="C9" s="115"/>
    </row>
    <row r="10" spans="1:3" x14ac:dyDescent="0.2">
      <c r="A10" s="110" t="s">
        <v>75</v>
      </c>
      <c r="B10" s="113">
        <v>2.71</v>
      </c>
      <c r="C10" s="115"/>
    </row>
    <row r="11" spans="1:3" x14ac:dyDescent="0.2">
      <c r="A11" s="110" t="s">
        <v>76</v>
      </c>
      <c r="B11" s="113">
        <v>2.2200000000000002</v>
      </c>
      <c r="C11" s="115"/>
    </row>
    <row r="12" spans="1:3" x14ac:dyDescent="0.2">
      <c r="A12" s="110" t="s">
        <v>77</v>
      </c>
      <c r="B12" s="113">
        <v>3.8</v>
      </c>
      <c r="C12" s="115"/>
    </row>
    <row r="13" spans="1:3" x14ac:dyDescent="0.2">
      <c r="A13" s="110" t="s">
        <v>78</v>
      </c>
      <c r="B13" s="113">
        <v>2.08</v>
      </c>
      <c r="C13" s="115"/>
    </row>
    <row r="14" spans="1:3" x14ac:dyDescent="0.2">
      <c r="A14" s="110" t="s">
        <v>79</v>
      </c>
      <c r="B14" s="113">
        <v>2.0699999999999998</v>
      </c>
      <c r="C14" s="115" t="s">
        <v>80</v>
      </c>
    </row>
    <row r="15" spans="1:3" x14ac:dyDescent="0.2">
      <c r="A15" s="110" t="s">
        <v>81</v>
      </c>
      <c r="B15" s="113">
        <v>4.26</v>
      </c>
      <c r="C15" s="115"/>
    </row>
    <row r="16" spans="1:3" x14ac:dyDescent="0.2">
      <c r="A16" s="110" t="s">
        <v>82</v>
      </c>
      <c r="B16" s="113">
        <v>2.06</v>
      </c>
      <c r="C16" s="115" t="s">
        <v>83</v>
      </c>
    </row>
    <row r="17" spans="1:3" x14ac:dyDescent="0.2">
      <c r="A17" s="110" t="s">
        <v>84</v>
      </c>
      <c r="B17" s="113">
        <v>4.3600000000000003</v>
      </c>
      <c r="C17" s="115" t="s">
        <v>83</v>
      </c>
    </row>
    <row r="18" spans="1:3" x14ac:dyDescent="0.2">
      <c r="A18" s="110" t="s">
        <v>85</v>
      </c>
      <c r="B18" s="113">
        <v>2.79</v>
      </c>
      <c r="C18" s="115" t="s">
        <v>86</v>
      </c>
    </row>
    <row r="19" spans="1:3" x14ac:dyDescent="0.2">
      <c r="A19" s="110" t="s">
        <v>87</v>
      </c>
      <c r="B19" s="113">
        <v>4.74</v>
      </c>
      <c r="C19" s="115"/>
    </row>
    <row r="20" spans="1:3" x14ac:dyDescent="0.2">
      <c r="A20" s="110" t="s">
        <v>88</v>
      </c>
      <c r="B20" s="113">
        <v>2.63</v>
      </c>
      <c r="C20" s="115" t="s">
        <v>89</v>
      </c>
    </row>
    <row r="21" spans="1:3" x14ac:dyDescent="0.2">
      <c r="A21" s="110" t="s">
        <v>90</v>
      </c>
      <c r="B21" s="113">
        <v>2.54</v>
      </c>
      <c r="C21" s="115"/>
    </row>
    <row r="22" spans="1:3" x14ac:dyDescent="0.2">
      <c r="A22" s="110" t="s">
        <v>91</v>
      </c>
      <c r="B22" s="113">
        <v>3.74</v>
      </c>
      <c r="C22" s="115"/>
    </row>
    <row r="23" spans="1:3" x14ac:dyDescent="0.2">
      <c r="A23" s="110" t="s">
        <v>92</v>
      </c>
      <c r="B23" s="113" t="s">
        <v>66</v>
      </c>
      <c r="C23" s="115" t="s">
        <v>93</v>
      </c>
    </row>
    <row r="24" spans="1:3" x14ac:dyDescent="0.2">
      <c r="A24" s="110" t="s">
        <v>94</v>
      </c>
      <c r="B24" s="113">
        <v>2.78</v>
      </c>
      <c r="C24" s="115"/>
    </row>
    <row r="25" spans="1:3" x14ac:dyDescent="0.2">
      <c r="A25" s="110" t="s">
        <v>95</v>
      </c>
      <c r="B25" s="113" t="s">
        <v>66</v>
      </c>
      <c r="C25" s="115" t="s">
        <v>67</v>
      </c>
    </row>
    <row r="26" spans="1:3" x14ac:dyDescent="0.2">
      <c r="A26" s="110" t="s">
        <v>96</v>
      </c>
      <c r="B26" s="113">
        <v>4.12</v>
      </c>
      <c r="C26" s="115"/>
    </row>
    <row r="27" spans="1:3" x14ac:dyDescent="0.2">
      <c r="A27" s="110" t="s">
        <v>97</v>
      </c>
      <c r="B27" s="113" t="s">
        <v>66</v>
      </c>
      <c r="C27" s="115" t="s">
        <v>67</v>
      </c>
    </row>
    <row r="28" spans="1:3" x14ac:dyDescent="0.2">
      <c r="A28" s="110" t="s">
        <v>98</v>
      </c>
      <c r="B28" s="113">
        <v>3.64</v>
      </c>
      <c r="C28" s="115"/>
    </row>
    <row r="29" spans="1:3" x14ac:dyDescent="0.2">
      <c r="A29" s="110" t="s">
        <v>99</v>
      </c>
      <c r="B29" s="113">
        <v>3.62</v>
      </c>
      <c r="C29" s="115"/>
    </row>
    <row r="30" spans="1:3" x14ac:dyDescent="0.2">
      <c r="A30" s="110" t="s">
        <v>100</v>
      </c>
      <c r="B30" s="113" t="s">
        <v>66</v>
      </c>
      <c r="C30" s="115" t="s">
        <v>101</v>
      </c>
    </row>
    <row r="31" spans="1:3" x14ac:dyDescent="0.2">
      <c r="A31" s="110" t="s">
        <v>102</v>
      </c>
      <c r="B31" s="113">
        <v>2.99</v>
      </c>
      <c r="C31" s="115"/>
    </row>
    <row r="32" spans="1:3" x14ac:dyDescent="0.2">
      <c r="A32" s="110" t="s">
        <v>103</v>
      </c>
      <c r="B32" s="113">
        <v>4.79</v>
      </c>
      <c r="C32" s="115"/>
    </row>
    <row r="33" spans="1:3" x14ac:dyDescent="0.2">
      <c r="A33" s="110" t="s">
        <v>104</v>
      </c>
      <c r="B33" s="113">
        <v>3.06</v>
      </c>
      <c r="C33" s="115"/>
    </row>
    <row r="34" spans="1:3" x14ac:dyDescent="0.2">
      <c r="A34" s="110" t="s">
        <v>105</v>
      </c>
      <c r="B34" s="113">
        <v>3.48</v>
      </c>
      <c r="C34" s="115"/>
    </row>
    <row r="35" spans="1:3" x14ac:dyDescent="0.2">
      <c r="A35" s="111" t="s">
        <v>106</v>
      </c>
      <c r="B35" s="114">
        <v>4.03</v>
      </c>
      <c r="C35" s="116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A192C-71B7-0B46-9570-434BD443568F}">
  <dimension ref="A1:E55"/>
  <sheetViews>
    <sheetView workbookViewId="0">
      <selection activeCell="N16" sqref="N16"/>
    </sheetView>
  </sheetViews>
  <sheetFormatPr baseColWidth="10" defaultRowHeight="16" x14ac:dyDescent="0.2"/>
  <cols>
    <col min="1" max="1" width="8.6640625" style="124" customWidth="1"/>
    <col min="2" max="2" width="10.83203125" style="125"/>
    <col min="3" max="3" width="10.83203125" style="126"/>
    <col min="4" max="4" width="18.1640625" style="126" customWidth="1"/>
    <col min="5" max="5" width="13.5" style="127" customWidth="1"/>
  </cols>
  <sheetData>
    <row r="1" spans="1:5" x14ac:dyDescent="0.2">
      <c r="A1" s="120" t="s">
        <v>0</v>
      </c>
      <c r="B1" s="121" t="s">
        <v>107</v>
      </c>
      <c r="C1" s="122" t="s">
        <v>7</v>
      </c>
      <c r="D1" s="122" t="s">
        <v>108</v>
      </c>
      <c r="E1" s="123" t="s">
        <v>39</v>
      </c>
    </row>
    <row r="2" spans="1:5" x14ac:dyDescent="0.2">
      <c r="A2" s="124">
        <v>2</v>
      </c>
      <c r="B2" s="125" t="s">
        <v>62</v>
      </c>
      <c r="C2" s="126" t="s">
        <v>28</v>
      </c>
      <c r="D2" s="126">
        <v>2.33</v>
      </c>
    </row>
    <row r="3" spans="1:5" x14ac:dyDescent="0.2">
      <c r="A3" s="124">
        <v>3</v>
      </c>
      <c r="B3" s="125" t="s">
        <v>62</v>
      </c>
      <c r="C3" s="126" t="s">
        <v>28</v>
      </c>
      <c r="D3" s="126">
        <v>2.71</v>
      </c>
    </row>
    <row r="4" spans="1:5" x14ac:dyDescent="0.2">
      <c r="A4" s="124">
        <v>4</v>
      </c>
      <c r="B4" s="125" t="s">
        <v>62</v>
      </c>
      <c r="C4" s="126" t="s">
        <v>28</v>
      </c>
      <c r="D4" s="126">
        <v>2.08</v>
      </c>
    </row>
    <row r="5" spans="1:5" x14ac:dyDescent="0.2">
      <c r="A5" s="124">
        <v>5</v>
      </c>
      <c r="B5" s="125" t="s">
        <v>62</v>
      </c>
      <c r="C5" s="126" t="s">
        <v>28</v>
      </c>
      <c r="D5" s="126">
        <v>2.63</v>
      </c>
    </row>
    <row r="6" spans="1:5" x14ac:dyDescent="0.2">
      <c r="A6" s="124">
        <v>6</v>
      </c>
      <c r="B6" s="125" t="s">
        <v>62</v>
      </c>
      <c r="C6" s="126" t="s">
        <v>28</v>
      </c>
      <c r="D6" s="126">
        <v>0</v>
      </c>
    </row>
    <row r="7" spans="1:5" x14ac:dyDescent="0.2">
      <c r="A7" s="124">
        <v>7</v>
      </c>
      <c r="B7" s="125" t="s">
        <v>62</v>
      </c>
      <c r="C7" s="126" t="s">
        <v>28</v>
      </c>
      <c r="D7" s="126">
        <v>0</v>
      </c>
    </row>
    <row r="8" spans="1:5" x14ac:dyDescent="0.2">
      <c r="A8" s="124">
        <v>8</v>
      </c>
      <c r="B8" s="125" t="s">
        <v>62</v>
      </c>
      <c r="C8" s="126" t="s">
        <v>28</v>
      </c>
      <c r="D8" s="126">
        <v>0</v>
      </c>
    </row>
    <row r="9" spans="1:5" x14ac:dyDescent="0.2">
      <c r="A9" s="124">
        <v>9</v>
      </c>
      <c r="B9" s="125" t="s">
        <v>62</v>
      </c>
      <c r="C9" s="126" t="s">
        <v>28</v>
      </c>
      <c r="D9" s="126">
        <v>0</v>
      </c>
    </row>
    <row r="10" spans="1:5" x14ac:dyDescent="0.2">
      <c r="A10" s="124">
        <v>10</v>
      </c>
      <c r="B10" s="125" t="s">
        <v>62</v>
      </c>
      <c r="C10" s="126" t="s">
        <v>28</v>
      </c>
      <c r="D10" s="126">
        <v>3.06</v>
      </c>
    </row>
    <row r="11" spans="1:5" x14ac:dyDescent="0.2">
      <c r="A11" s="124">
        <v>2</v>
      </c>
      <c r="B11" s="125" t="s">
        <v>62</v>
      </c>
      <c r="C11" s="126" t="s">
        <v>29</v>
      </c>
      <c r="D11" s="126">
        <v>4.3600000000000003</v>
      </c>
    </row>
    <row r="12" spans="1:5" x14ac:dyDescent="0.2">
      <c r="A12" s="124">
        <v>3</v>
      </c>
      <c r="B12" s="125" t="s">
        <v>62</v>
      </c>
      <c r="C12" s="126" t="s">
        <v>29</v>
      </c>
      <c r="D12" s="126">
        <v>2.2200000000000002</v>
      </c>
    </row>
    <row r="13" spans="1:5" x14ac:dyDescent="0.2">
      <c r="A13" s="124">
        <v>4</v>
      </c>
      <c r="B13" s="125" t="s">
        <v>62</v>
      </c>
      <c r="C13" s="126" t="s">
        <v>29</v>
      </c>
      <c r="D13" s="126">
        <v>2.0699999999999998</v>
      </c>
    </row>
    <row r="14" spans="1:5" x14ac:dyDescent="0.2">
      <c r="A14" s="124">
        <v>5</v>
      </c>
      <c r="B14" s="125" t="s">
        <v>62</v>
      </c>
      <c r="C14" s="126" t="s">
        <v>29</v>
      </c>
      <c r="D14" s="126">
        <v>2.54</v>
      </c>
    </row>
    <row r="15" spans="1:5" x14ac:dyDescent="0.2">
      <c r="A15" s="124">
        <v>6</v>
      </c>
      <c r="B15" s="125" t="s">
        <v>62</v>
      </c>
      <c r="C15" s="126" t="s">
        <v>29</v>
      </c>
      <c r="D15" s="126">
        <v>4.12</v>
      </c>
    </row>
    <row r="16" spans="1:5" x14ac:dyDescent="0.2">
      <c r="A16" s="124">
        <v>7</v>
      </c>
      <c r="B16" s="125" t="s">
        <v>62</v>
      </c>
      <c r="C16" s="126" t="s">
        <v>29</v>
      </c>
      <c r="D16" s="126">
        <v>2.06</v>
      </c>
    </row>
    <row r="17" spans="1:4" x14ac:dyDescent="0.2">
      <c r="A17" s="124">
        <v>8</v>
      </c>
      <c r="B17" s="125" t="s">
        <v>62</v>
      </c>
      <c r="C17" s="126" t="s">
        <v>29</v>
      </c>
      <c r="D17" s="126">
        <v>3.64</v>
      </c>
    </row>
    <row r="18" spans="1:4" x14ac:dyDescent="0.2">
      <c r="A18" s="124">
        <v>9</v>
      </c>
      <c r="B18" s="125" t="s">
        <v>62</v>
      </c>
      <c r="C18" s="126" t="s">
        <v>29</v>
      </c>
      <c r="D18" s="126">
        <v>2.99</v>
      </c>
    </row>
    <row r="19" spans="1:4" x14ac:dyDescent="0.2">
      <c r="A19" s="124">
        <v>10</v>
      </c>
      <c r="B19" s="125" t="s">
        <v>62</v>
      </c>
      <c r="C19" s="126" t="s">
        <v>30</v>
      </c>
      <c r="D19" s="126">
        <v>3.48</v>
      </c>
    </row>
    <row r="20" spans="1:4" x14ac:dyDescent="0.2">
      <c r="A20" s="124">
        <v>2</v>
      </c>
      <c r="B20" s="125" t="s">
        <v>62</v>
      </c>
      <c r="C20" s="126" t="s">
        <v>30</v>
      </c>
      <c r="D20" s="126">
        <v>8.77</v>
      </c>
    </row>
    <row r="21" spans="1:4" x14ac:dyDescent="0.2">
      <c r="A21" s="124">
        <v>3</v>
      </c>
      <c r="B21" s="125" t="s">
        <v>62</v>
      </c>
      <c r="C21" s="126" t="s">
        <v>30</v>
      </c>
      <c r="D21" s="126">
        <v>3.8</v>
      </c>
    </row>
    <row r="22" spans="1:4" x14ac:dyDescent="0.2">
      <c r="A22" s="124">
        <v>4</v>
      </c>
      <c r="B22" s="125" t="s">
        <v>62</v>
      </c>
      <c r="C22" s="126" t="s">
        <v>30</v>
      </c>
      <c r="D22" s="126">
        <v>4.74</v>
      </c>
    </row>
    <row r="23" spans="1:4" x14ac:dyDescent="0.2">
      <c r="A23" s="124">
        <v>5</v>
      </c>
      <c r="B23" s="125" t="s">
        <v>62</v>
      </c>
      <c r="C23" s="126" t="s">
        <v>30</v>
      </c>
      <c r="D23" s="126">
        <v>3.74</v>
      </c>
    </row>
    <row r="24" spans="1:4" x14ac:dyDescent="0.2">
      <c r="A24" s="124">
        <v>6</v>
      </c>
      <c r="B24" s="125" t="s">
        <v>62</v>
      </c>
      <c r="C24" s="126" t="s">
        <v>30</v>
      </c>
      <c r="D24" s="126">
        <v>2.78</v>
      </c>
    </row>
    <row r="25" spans="1:4" x14ac:dyDescent="0.2">
      <c r="A25" s="124">
        <v>7</v>
      </c>
      <c r="B25" s="125" t="s">
        <v>62</v>
      </c>
      <c r="C25" s="126" t="s">
        <v>30</v>
      </c>
      <c r="D25" s="126">
        <v>4.26</v>
      </c>
    </row>
    <row r="26" spans="1:4" x14ac:dyDescent="0.2">
      <c r="A26" s="124">
        <v>8</v>
      </c>
      <c r="B26" s="125" t="s">
        <v>62</v>
      </c>
      <c r="C26" s="126" t="s">
        <v>30</v>
      </c>
      <c r="D26" s="126">
        <v>3.62</v>
      </c>
    </row>
    <row r="27" spans="1:4" x14ac:dyDescent="0.2">
      <c r="A27" s="124">
        <v>9</v>
      </c>
      <c r="B27" s="125" t="s">
        <v>62</v>
      </c>
      <c r="C27" s="126" t="s">
        <v>30</v>
      </c>
      <c r="D27" s="126">
        <v>4.79</v>
      </c>
    </row>
    <row r="28" spans="1:4" x14ac:dyDescent="0.2">
      <c r="A28" s="124">
        <v>10</v>
      </c>
      <c r="B28" s="125" t="s">
        <v>62</v>
      </c>
      <c r="C28" s="126" t="s">
        <v>30</v>
      </c>
      <c r="D28" s="126">
        <v>4.03</v>
      </c>
    </row>
    <row r="29" spans="1:4" x14ac:dyDescent="0.2">
      <c r="A29" s="124">
        <v>2</v>
      </c>
      <c r="B29" s="125" t="s">
        <v>109</v>
      </c>
      <c r="C29" s="126" t="s">
        <v>28</v>
      </c>
      <c r="D29" s="126">
        <v>2.3499999999999996</v>
      </c>
    </row>
    <row r="30" spans="1:4" x14ac:dyDescent="0.2">
      <c r="A30" s="124">
        <v>3</v>
      </c>
      <c r="B30" s="125" t="s">
        <v>109</v>
      </c>
      <c r="C30" s="126" t="s">
        <v>28</v>
      </c>
      <c r="D30" s="126">
        <v>4.4499999999999993</v>
      </c>
    </row>
    <row r="31" spans="1:4" x14ac:dyDescent="0.2">
      <c r="A31" s="124">
        <v>4</v>
      </c>
      <c r="B31" s="125" t="s">
        <v>109</v>
      </c>
      <c r="C31" s="126" t="s">
        <v>28</v>
      </c>
      <c r="D31" s="126">
        <v>2.0500000000000007</v>
      </c>
    </row>
    <row r="32" spans="1:4" x14ac:dyDescent="0.2">
      <c r="A32" s="124">
        <v>5</v>
      </c>
      <c r="B32" s="125" t="s">
        <v>109</v>
      </c>
      <c r="C32" s="126" t="s">
        <v>28</v>
      </c>
      <c r="D32" s="126">
        <v>6.4999999999999991</v>
      </c>
    </row>
    <row r="33" spans="1:5" x14ac:dyDescent="0.2">
      <c r="A33" s="124">
        <v>6</v>
      </c>
      <c r="B33" s="125" t="s">
        <v>109</v>
      </c>
      <c r="C33" s="126" t="s">
        <v>28</v>
      </c>
      <c r="D33" s="126">
        <v>2.7499999999999991</v>
      </c>
    </row>
    <row r="34" spans="1:5" x14ac:dyDescent="0.2">
      <c r="A34" s="128">
        <v>7</v>
      </c>
      <c r="B34" s="129" t="s">
        <v>109</v>
      </c>
      <c r="C34" s="130" t="s">
        <v>28</v>
      </c>
      <c r="D34" s="130">
        <v>0</v>
      </c>
      <c r="E34" s="131" t="s">
        <v>53</v>
      </c>
    </row>
    <row r="35" spans="1:5" x14ac:dyDescent="0.2">
      <c r="A35" s="124">
        <v>8</v>
      </c>
      <c r="B35" s="125" t="s">
        <v>109</v>
      </c>
      <c r="C35" s="126" t="s">
        <v>28</v>
      </c>
      <c r="D35" s="126">
        <v>0</v>
      </c>
    </row>
    <row r="36" spans="1:5" x14ac:dyDescent="0.2">
      <c r="A36" s="124">
        <v>9</v>
      </c>
      <c r="B36" s="125" t="s">
        <v>109</v>
      </c>
      <c r="C36" s="126" t="s">
        <v>28</v>
      </c>
      <c r="D36" s="126">
        <v>0</v>
      </c>
    </row>
    <row r="37" spans="1:5" x14ac:dyDescent="0.2">
      <c r="A37" s="124">
        <v>10</v>
      </c>
      <c r="B37" s="125" t="s">
        <v>109</v>
      </c>
      <c r="C37" s="126" t="s">
        <v>28</v>
      </c>
      <c r="D37" s="126">
        <v>0</v>
      </c>
    </row>
    <row r="38" spans="1:5" x14ac:dyDescent="0.2">
      <c r="A38" s="124">
        <v>2</v>
      </c>
      <c r="B38" s="125" t="s">
        <v>109</v>
      </c>
      <c r="C38" s="126" t="s">
        <v>29</v>
      </c>
      <c r="D38" s="126">
        <v>5.7500000000000018</v>
      </c>
    </row>
    <row r="39" spans="1:5" x14ac:dyDescent="0.2">
      <c r="A39" s="124">
        <v>3</v>
      </c>
      <c r="B39" s="125" t="s">
        <v>109</v>
      </c>
      <c r="C39" s="126" t="s">
        <v>29</v>
      </c>
      <c r="D39" s="126">
        <v>6.45</v>
      </c>
    </row>
    <row r="40" spans="1:5" x14ac:dyDescent="0.2">
      <c r="A40" s="124">
        <v>4</v>
      </c>
      <c r="B40" s="125" t="s">
        <v>109</v>
      </c>
      <c r="C40" s="126" t="s">
        <v>29</v>
      </c>
      <c r="D40" s="126">
        <v>3.4000000000000008</v>
      </c>
    </row>
    <row r="41" spans="1:5" x14ac:dyDescent="0.2">
      <c r="A41" s="124">
        <v>5</v>
      </c>
      <c r="B41" s="125" t="s">
        <v>109</v>
      </c>
      <c r="C41" s="126" t="s">
        <v>29</v>
      </c>
      <c r="D41" s="126">
        <v>5.4999999999999991</v>
      </c>
    </row>
    <row r="42" spans="1:5" x14ac:dyDescent="0.2">
      <c r="A42" s="128">
        <v>6</v>
      </c>
      <c r="B42" s="129" t="s">
        <v>109</v>
      </c>
      <c r="C42" s="130" t="s">
        <v>29</v>
      </c>
      <c r="D42" s="130">
        <v>0</v>
      </c>
      <c r="E42" s="131" t="s">
        <v>110</v>
      </c>
    </row>
    <row r="43" spans="1:5" x14ac:dyDescent="0.2">
      <c r="A43" s="124">
        <v>7</v>
      </c>
      <c r="B43" s="125" t="s">
        <v>109</v>
      </c>
      <c r="C43" s="126" t="s">
        <v>29</v>
      </c>
      <c r="D43" s="126">
        <v>2.7499999999999991</v>
      </c>
    </row>
    <row r="44" spans="1:5" x14ac:dyDescent="0.2">
      <c r="A44" s="124">
        <v>8</v>
      </c>
      <c r="B44" s="125" t="s">
        <v>109</v>
      </c>
      <c r="C44" s="126" t="s">
        <v>29</v>
      </c>
      <c r="D44" s="126">
        <v>3.9000000000000012</v>
      </c>
    </row>
    <row r="45" spans="1:5" x14ac:dyDescent="0.2">
      <c r="A45" s="124">
        <v>9</v>
      </c>
      <c r="B45" s="125" t="s">
        <v>109</v>
      </c>
      <c r="C45" s="126" t="s">
        <v>29</v>
      </c>
      <c r="D45" s="126">
        <v>2.8999999999999981</v>
      </c>
    </row>
    <row r="46" spans="1:5" x14ac:dyDescent="0.2">
      <c r="A46" s="124">
        <v>10</v>
      </c>
      <c r="B46" s="125" t="s">
        <v>109</v>
      </c>
      <c r="C46" s="126" t="s">
        <v>29</v>
      </c>
      <c r="D46" s="126">
        <v>4.5500000000000007</v>
      </c>
    </row>
    <row r="47" spans="1:5" x14ac:dyDescent="0.2">
      <c r="A47" s="124">
        <v>2</v>
      </c>
      <c r="B47" s="125" t="s">
        <v>109</v>
      </c>
      <c r="C47" s="126" t="s">
        <v>30</v>
      </c>
      <c r="D47" s="126">
        <v>10.5</v>
      </c>
    </row>
    <row r="48" spans="1:5" x14ac:dyDescent="0.2">
      <c r="A48" s="124">
        <v>3</v>
      </c>
      <c r="B48" s="125" t="s">
        <v>109</v>
      </c>
      <c r="C48" s="126" t="s">
        <v>30</v>
      </c>
      <c r="D48" s="126">
        <v>12.850000000000001</v>
      </c>
    </row>
    <row r="49" spans="1:4" x14ac:dyDescent="0.2">
      <c r="A49" s="124">
        <v>4</v>
      </c>
      <c r="B49" s="125" t="s">
        <v>109</v>
      </c>
      <c r="C49" s="126" t="s">
        <v>30</v>
      </c>
      <c r="D49" s="126">
        <v>6.7000000000000011</v>
      </c>
    </row>
    <row r="50" spans="1:4" x14ac:dyDescent="0.2">
      <c r="A50" s="124">
        <v>5</v>
      </c>
      <c r="B50" s="125" t="s">
        <v>109</v>
      </c>
      <c r="C50" s="126" t="s">
        <v>30</v>
      </c>
      <c r="D50" s="126">
        <v>7.25</v>
      </c>
    </row>
    <row r="51" spans="1:4" x14ac:dyDescent="0.2">
      <c r="A51" s="124">
        <v>6</v>
      </c>
      <c r="B51" s="125" t="s">
        <v>109</v>
      </c>
      <c r="C51" s="126" t="s">
        <v>30</v>
      </c>
      <c r="D51" s="126">
        <v>4.1000000000000014</v>
      </c>
    </row>
    <row r="52" spans="1:4" x14ac:dyDescent="0.2">
      <c r="A52" s="124">
        <v>7</v>
      </c>
      <c r="B52" s="125" t="s">
        <v>109</v>
      </c>
      <c r="C52" s="126" t="s">
        <v>30</v>
      </c>
      <c r="D52" s="126">
        <v>5.4999999999999938</v>
      </c>
    </row>
    <row r="53" spans="1:4" x14ac:dyDescent="0.2">
      <c r="A53" s="124">
        <v>8</v>
      </c>
      <c r="B53" s="125" t="s">
        <v>109</v>
      </c>
      <c r="C53" s="126" t="s">
        <v>30</v>
      </c>
      <c r="D53" s="126">
        <v>3.95</v>
      </c>
    </row>
    <row r="54" spans="1:4" x14ac:dyDescent="0.2">
      <c r="A54" s="124">
        <v>9</v>
      </c>
      <c r="B54" s="125" t="s">
        <v>109</v>
      </c>
      <c r="C54" s="126" t="s">
        <v>30</v>
      </c>
      <c r="D54" s="126">
        <v>5.600000000000005</v>
      </c>
    </row>
    <row r="55" spans="1:4" x14ac:dyDescent="0.2">
      <c r="A55" s="124">
        <v>10</v>
      </c>
      <c r="B55" s="125" t="s">
        <v>109</v>
      </c>
      <c r="C55" s="126" t="s">
        <v>30</v>
      </c>
      <c r="D55" s="126">
        <v>6.4000000000000057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OCT vs Histology Data</vt:lpstr>
      <vt:lpstr>Power boxplot</vt:lpstr>
      <vt:lpstr>Control Test Set</vt:lpstr>
      <vt:lpstr>Lesion Test Set</vt:lpstr>
      <vt:lpstr>Physician Detection Study</vt:lpstr>
      <vt:lpstr>Pathologist Measurements</vt:lpstr>
      <vt:lpstr>OCT vs histo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Long, Dilara - (dilaralong)</cp:lastModifiedBy>
  <cp:lastPrinted>2022-07-25T17:30:56Z</cp:lastPrinted>
  <dcterms:created xsi:type="dcterms:W3CDTF">2022-05-18T20:04:50Z</dcterms:created>
  <dcterms:modified xsi:type="dcterms:W3CDTF">2024-05-05T22:18:20Z</dcterms:modified>
</cp:coreProperties>
</file>