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cly/GoogleDrive/UAZCovidData/ReDATA/v2/"/>
    </mc:Choice>
  </mc:AlternateContent>
  <xr:revisionPtr revIDLastSave="0" documentId="13_ncr:1_{84206230-0260-F441-963B-9FCD104AB6A8}" xr6:coauthVersionLast="45" xr6:coauthVersionMax="45" xr10:uidLastSave="{00000000-0000-0000-0000-000000000000}"/>
  <bookViews>
    <workbookView xWindow="0" yWindow="460" windowWidth="28800" windowHeight="17540" xr2:uid="{00000000-000D-0000-FFFF-FFFF00000000}"/>
  </bookViews>
  <sheets>
    <sheet name="CONSOLIDATED-MR" sheetId="4" r:id="rId1"/>
    <sheet name="Test All Test Smart" sheetId="1" state="hidden" r:id="rId2"/>
    <sheet name="Campus Health (WIP)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4" i="4" l="1"/>
  <c r="X34" i="4"/>
  <c r="U34" i="4"/>
  <c r="T34" i="4"/>
  <c r="S34" i="4"/>
  <c r="Q34" i="4"/>
  <c r="P34" i="4"/>
  <c r="M34" i="4"/>
  <c r="L34" i="4"/>
  <c r="K34" i="4"/>
  <c r="J34" i="4"/>
  <c r="G34" i="4"/>
  <c r="F34" i="4"/>
  <c r="A34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Y33" i="4"/>
  <c r="X33" i="4"/>
  <c r="U33" i="4"/>
  <c r="T33" i="4"/>
  <c r="S33" i="4"/>
  <c r="Q33" i="4"/>
  <c r="P33" i="4"/>
  <c r="M33" i="4"/>
  <c r="L33" i="4"/>
  <c r="K33" i="4"/>
  <c r="J33" i="4"/>
  <c r="G33" i="4"/>
  <c r="F33" i="4"/>
  <c r="A33" i="4"/>
  <c r="AL32" i="4"/>
  <c r="AK32" i="4"/>
  <c r="AJ32" i="4"/>
  <c r="AD32" i="4"/>
  <c r="AC32" i="4"/>
  <c r="AB32" i="4"/>
  <c r="Y32" i="4"/>
  <c r="X32" i="4"/>
  <c r="V32" i="4"/>
  <c r="U32" i="4"/>
  <c r="T32" i="4"/>
  <c r="S32" i="4"/>
  <c r="Q32" i="4"/>
  <c r="P32" i="4"/>
  <c r="O32" i="4"/>
  <c r="N32" i="4"/>
  <c r="M32" i="4"/>
  <c r="L32" i="4"/>
  <c r="K32" i="4"/>
  <c r="G32" i="4"/>
  <c r="A32" i="4"/>
  <c r="AL31" i="4"/>
  <c r="AK31" i="4"/>
  <c r="AJ31" i="4"/>
  <c r="AD31" i="4"/>
  <c r="AC31" i="4"/>
  <c r="AB31" i="4"/>
  <c r="Y31" i="4"/>
  <c r="X31" i="4"/>
  <c r="V31" i="4"/>
  <c r="U31" i="4"/>
  <c r="T31" i="4"/>
  <c r="S31" i="4"/>
  <c r="Q31" i="4"/>
  <c r="P31" i="4"/>
  <c r="O31" i="4"/>
  <c r="N31" i="4"/>
  <c r="M31" i="4"/>
  <c r="L31" i="4"/>
  <c r="K31" i="4"/>
  <c r="I31" i="4"/>
  <c r="I32" i="4" s="1"/>
  <c r="H31" i="4"/>
  <c r="H32" i="4" s="1"/>
  <c r="G31" i="4"/>
  <c r="A31" i="4"/>
  <c r="AM30" i="4"/>
  <c r="AK30" i="4"/>
  <c r="AJ30" i="4"/>
  <c r="AI30" i="4"/>
  <c r="AE30" i="4"/>
  <c r="AD30" i="4"/>
  <c r="AA30" i="4"/>
  <c r="Y30" i="4"/>
  <c r="X30" i="4"/>
  <c r="T30" i="4"/>
  <c r="S30" i="4"/>
  <c r="Q30" i="4"/>
  <c r="P30" i="4"/>
  <c r="M30" i="4"/>
  <c r="L30" i="4"/>
  <c r="K30" i="4"/>
  <c r="J30" i="4"/>
  <c r="G30" i="4"/>
  <c r="F30" i="4"/>
  <c r="A30" i="4"/>
  <c r="AM29" i="4"/>
  <c r="AK29" i="4"/>
  <c r="AJ29" i="4"/>
  <c r="AI29" i="4"/>
  <c r="AE29" i="4"/>
  <c r="AD29" i="4"/>
  <c r="AA29" i="4"/>
  <c r="Y29" i="4"/>
  <c r="X29" i="4"/>
  <c r="U29" i="4"/>
  <c r="T29" i="4"/>
  <c r="S29" i="4"/>
  <c r="Q29" i="4"/>
  <c r="P29" i="4"/>
  <c r="M29" i="4"/>
  <c r="L29" i="4"/>
  <c r="K29" i="4"/>
  <c r="J29" i="4"/>
  <c r="G29" i="4"/>
  <c r="F29" i="4"/>
  <c r="A29" i="4"/>
  <c r="AM28" i="4"/>
  <c r="AK28" i="4"/>
  <c r="AJ28" i="4"/>
  <c r="AI28" i="4"/>
  <c r="AE28" i="4"/>
  <c r="AD28" i="4"/>
  <c r="AA28" i="4"/>
  <c r="Y28" i="4"/>
  <c r="X28" i="4"/>
  <c r="U28" i="4"/>
  <c r="T28" i="4"/>
  <c r="S28" i="4"/>
  <c r="Q28" i="4"/>
  <c r="P28" i="4"/>
  <c r="M28" i="4"/>
  <c r="L28" i="4"/>
  <c r="K28" i="4"/>
  <c r="J28" i="4"/>
  <c r="G28" i="4"/>
  <c r="F28" i="4"/>
  <c r="A28" i="4"/>
  <c r="AM27" i="4"/>
  <c r="AK27" i="4"/>
  <c r="AJ27" i="4"/>
  <c r="AI27" i="4"/>
  <c r="AE27" i="4"/>
  <c r="AD27" i="4"/>
  <c r="AA27" i="4"/>
  <c r="Y27" i="4"/>
  <c r="X27" i="4"/>
  <c r="U27" i="4"/>
  <c r="T27" i="4"/>
  <c r="S27" i="4"/>
  <c r="Q27" i="4"/>
  <c r="P27" i="4"/>
  <c r="M27" i="4"/>
  <c r="L27" i="4"/>
  <c r="K27" i="4"/>
  <c r="J27" i="4"/>
  <c r="G27" i="4"/>
  <c r="F27" i="4"/>
  <c r="A27" i="4"/>
  <c r="AL26" i="4"/>
  <c r="AK26" i="4"/>
  <c r="AJ26" i="4"/>
  <c r="AD26" i="4"/>
  <c r="AC26" i="4"/>
  <c r="AB26" i="4"/>
  <c r="Y26" i="4"/>
  <c r="X26" i="4"/>
  <c r="V26" i="4"/>
  <c r="U26" i="4"/>
  <c r="T26" i="4"/>
  <c r="S26" i="4"/>
  <c r="Q26" i="4"/>
  <c r="P26" i="4"/>
  <c r="O26" i="4"/>
  <c r="N26" i="4"/>
  <c r="M26" i="4"/>
  <c r="L26" i="4"/>
  <c r="K26" i="4"/>
  <c r="G26" i="4"/>
  <c r="A26" i="4"/>
  <c r="AL25" i="4"/>
  <c r="AK25" i="4"/>
  <c r="AJ25" i="4"/>
  <c r="AD25" i="4"/>
  <c r="AC25" i="4"/>
  <c r="AB25" i="4"/>
  <c r="Y25" i="4"/>
  <c r="X25" i="4"/>
  <c r="V25" i="4"/>
  <c r="U25" i="4"/>
  <c r="T25" i="4"/>
  <c r="S25" i="4"/>
  <c r="Q25" i="4"/>
  <c r="P25" i="4"/>
  <c r="O25" i="4"/>
  <c r="N25" i="4"/>
  <c r="M25" i="4"/>
  <c r="L25" i="4"/>
  <c r="K25" i="4"/>
  <c r="H25" i="4"/>
  <c r="H26" i="4" s="1"/>
  <c r="G25" i="4"/>
  <c r="A25" i="4"/>
  <c r="AL24" i="4"/>
  <c r="AK24" i="4"/>
  <c r="AJ24" i="4"/>
  <c r="AD24" i="4"/>
  <c r="AC24" i="4"/>
  <c r="AB24" i="4"/>
  <c r="Y24" i="4"/>
  <c r="X24" i="4"/>
  <c r="V24" i="4"/>
  <c r="U24" i="4"/>
  <c r="T24" i="4"/>
  <c r="S24" i="4"/>
  <c r="Q24" i="4"/>
  <c r="P24" i="4"/>
  <c r="O24" i="4"/>
  <c r="N24" i="4"/>
  <c r="M24" i="4"/>
  <c r="L24" i="4"/>
  <c r="K24" i="4"/>
  <c r="I24" i="4"/>
  <c r="I25" i="4" s="1"/>
  <c r="H24" i="4"/>
  <c r="G24" i="4"/>
  <c r="A24" i="4"/>
  <c r="AM23" i="4"/>
  <c r="AK23" i="4"/>
  <c r="AJ23" i="4"/>
  <c r="AI23" i="4"/>
  <c r="AA23" i="4"/>
  <c r="Y23" i="4"/>
  <c r="X23" i="4"/>
  <c r="U23" i="4"/>
  <c r="T23" i="4"/>
  <c r="S23" i="4"/>
  <c r="Q23" i="4"/>
  <c r="P23" i="4"/>
  <c r="M23" i="4"/>
  <c r="L23" i="4"/>
  <c r="K23" i="4"/>
  <c r="J23" i="4"/>
  <c r="G23" i="4"/>
  <c r="F23" i="4"/>
  <c r="A23" i="4"/>
  <c r="AM22" i="4"/>
  <c r="AK22" i="4"/>
  <c r="AJ22" i="4"/>
  <c r="AI22" i="4"/>
  <c r="AA22" i="4"/>
  <c r="Y22" i="4"/>
  <c r="X22" i="4"/>
  <c r="U22" i="4"/>
  <c r="T22" i="4"/>
  <c r="S22" i="4"/>
  <c r="Q22" i="4"/>
  <c r="P22" i="4"/>
  <c r="M22" i="4"/>
  <c r="L22" i="4"/>
  <c r="K22" i="4"/>
  <c r="J22" i="4"/>
  <c r="G22" i="4"/>
  <c r="F22" i="4"/>
  <c r="A22" i="4"/>
  <c r="AO21" i="4"/>
  <c r="AN21" i="4"/>
  <c r="AK21" i="4"/>
  <c r="AJ21" i="4"/>
  <c r="AI21" i="4"/>
  <c r="AG21" i="4"/>
  <c r="AF21" i="4"/>
  <c r="AE21" i="4"/>
  <c r="AC21" i="4"/>
  <c r="AB21" i="4"/>
  <c r="AA21" i="4"/>
  <c r="S21" i="4"/>
  <c r="Q21" i="4"/>
  <c r="P21" i="4"/>
  <c r="M21" i="4"/>
  <c r="L21" i="4"/>
  <c r="K21" i="4"/>
  <c r="J21" i="4"/>
  <c r="G21" i="4"/>
  <c r="F21" i="4"/>
  <c r="A21" i="4"/>
  <c r="AO20" i="4"/>
  <c r="AN20" i="4"/>
  <c r="AK20" i="4"/>
  <c r="AJ20" i="4"/>
  <c r="AG20" i="4"/>
  <c r="AF20" i="4"/>
  <c r="AC20" i="4"/>
  <c r="AB20" i="4"/>
  <c r="AA20" i="4"/>
  <c r="S20" i="4"/>
  <c r="O20" i="4"/>
  <c r="G20" i="4"/>
  <c r="A20" i="4"/>
  <c r="AO19" i="4"/>
  <c r="AN19" i="4"/>
  <c r="AK19" i="4"/>
  <c r="AJ19" i="4"/>
  <c r="AI19" i="4"/>
  <c r="AG19" i="4"/>
  <c r="AF19" i="4"/>
  <c r="AD19" i="4"/>
  <c r="AC19" i="4"/>
  <c r="AB19" i="4"/>
  <c r="AA19" i="4"/>
  <c r="S19" i="4"/>
  <c r="O19" i="4"/>
  <c r="G19" i="4"/>
  <c r="A19" i="4"/>
  <c r="AM18" i="4"/>
  <c r="AL18" i="4"/>
  <c r="AK18" i="4"/>
  <c r="AJ18" i="4"/>
  <c r="AE18" i="4"/>
  <c r="AD18" i="4"/>
  <c r="AC18" i="4"/>
  <c r="AB18" i="4"/>
  <c r="AA18" i="4"/>
  <c r="V18" i="4"/>
  <c r="S18" i="4"/>
  <c r="O18" i="4"/>
  <c r="G18" i="4"/>
  <c r="A18" i="4"/>
  <c r="AM17" i="4"/>
  <c r="AK17" i="4"/>
  <c r="AJ17" i="4"/>
  <c r="AI17" i="4"/>
  <c r="AE17" i="4"/>
  <c r="AC17" i="4"/>
  <c r="AB17" i="4"/>
  <c r="AA17" i="4"/>
  <c r="S17" i="4"/>
  <c r="O17" i="4"/>
  <c r="G17" i="4"/>
  <c r="A17" i="4"/>
  <c r="AO16" i="4"/>
  <c r="AN16" i="4"/>
  <c r="AM16" i="4"/>
  <c r="AK16" i="4"/>
  <c r="AJ16" i="4"/>
  <c r="AI16" i="4"/>
  <c r="AG16" i="4"/>
  <c r="AF16" i="4"/>
  <c r="AC16" i="4"/>
  <c r="AB16" i="4"/>
  <c r="AA16" i="4"/>
  <c r="S16" i="4"/>
  <c r="O16" i="4"/>
  <c r="G16" i="4"/>
  <c r="A16" i="4"/>
  <c r="AM15" i="4"/>
  <c r="AK15" i="4"/>
  <c r="AJ15" i="4"/>
  <c r="AI15" i="4"/>
  <c r="AG15" i="4"/>
  <c r="AF15" i="4"/>
  <c r="AC15" i="4"/>
  <c r="AB15" i="4"/>
  <c r="AA15" i="4"/>
  <c r="S15" i="4"/>
  <c r="O15" i="4"/>
  <c r="G15" i="4"/>
  <c r="A15" i="4"/>
  <c r="AO14" i="4"/>
  <c r="AN14" i="4"/>
  <c r="AM14" i="4"/>
  <c r="AK14" i="4"/>
  <c r="AJ14" i="4"/>
  <c r="AI14" i="4"/>
  <c r="AG14" i="4"/>
  <c r="AF14" i="4"/>
  <c r="AC14" i="4"/>
  <c r="AB14" i="4"/>
  <c r="AA14" i="4"/>
  <c r="S14" i="4"/>
  <c r="O14" i="4"/>
  <c r="G14" i="4"/>
  <c r="A14" i="4"/>
  <c r="AO13" i="4"/>
  <c r="AN13" i="4"/>
  <c r="AM13" i="4"/>
  <c r="AK13" i="4"/>
  <c r="AJ13" i="4"/>
  <c r="AI13" i="4"/>
  <c r="AG13" i="4"/>
  <c r="AC13" i="4"/>
  <c r="AA13" i="4"/>
  <c r="S13" i="4"/>
  <c r="O13" i="4"/>
  <c r="G13" i="4"/>
  <c r="A13" i="4"/>
  <c r="AO12" i="4"/>
  <c r="AN12" i="4"/>
  <c r="AK12" i="4"/>
  <c r="AJ12" i="4"/>
  <c r="AI12" i="4"/>
  <c r="AG12" i="4"/>
  <c r="AF12" i="4"/>
  <c r="AC12" i="4"/>
  <c r="AB12" i="4"/>
  <c r="AA12" i="4"/>
  <c r="S12" i="4"/>
  <c r="O12" i="4"/>
  <c r="G12" i="4"/>
  <c r="A12" i="4"/>
  <c r="AM11" i="4"/>
  <c r="AK11" i="4"/>
  <c r="AJ11" i="4"/>
  <c r="AI11" i="4"/>
  <c r="AH11" i="4"/>
  <c r="AE11" i="4"/>
  <c r="AD11" i="4"/>
  <c r="AA11" i="4"/>
  <c r="Y11" i="4"/>
  <c r="I11" i="4" s="1"/>
  <c r="J11" i="4" s="1"/>
  <c r="X11" i="4"/>
  <c r="U11" i="4"/>
  <c r="E11" i="4" s="1"/>
  <c r="F11" i="4" s="1"/>
  <c r="T11" i="4"/>
  <c r="S11" i="4"/>
  <c r="O11" i="4"/>
  <c r="H11" i="4"/>
  <c r="G11" i="4"/>
  <c r="D11" i="4"/>
  <c r="A11" i="4"/>
  <c r="AM10" i="4"/>
  <c r="AK10" i="4"/>
  <c r="AJ10" i="4"/>
  <c r="AI10" i="4"/>
  <c r="AH10" i="4"/>
  <c r="AD10" i="4"/>
  <c r="AA10" i="4"/>
  <c r="W10" i="4"/>
  <c r="S10" i="4"/>
  <c r="O10" i="4"/>
  <c r="G10" i="4"/>
  <c r="A10" i="4"/>
  <c r="AO9" i="4"/>
  <c r="AN9" i="4"/>
  <c r="AM9" i="4"/>
  <c r="AK9" i="4"/>
  <c r="AJ9" i="4"/>
  <c r="AI9" i="4"/>
  <c r="AH9" i="4"/>
  <c r="AD9" i="4"/>
  <c r="AA9" i="4"/>
  <c r="Y9" i="4"/>
  <c r="X9" i="4"/>
  <c r="H9" i="4" s="1"/>
  <c r="U9" i="4"/>
  <c r="T9" i="4"/>
  <c r="S9" i="4"/>
  <c r="O9" i="4"/>
  <c r="I9" i="4"/>
  <c r="G9" i="4"/>
  <c r="E9" i="4"/>
  <c r="F9" i="4" s="1"/>
  <c r="D9" i="4"/>
  <c r="A9" i="4"/>
  <c r="AO8" i="4"/>
  <c r="AN8" i="4"/>
  <c r="AM8" i="4"/>
  <c r="AK8" i="4"/>
  <c r="AJ8" i="4"/>
  <c r="AI8" i="4"/>
  <c r="AH8" i="4"/>
  <c r="AD8" i="4"/>
  <c r="AA8" i="4"/>
  <c r="Y8" i="4"/>
  <c r="I8" i="4" s="1"/>
  <c r="X8" i="4"/>
  <c r="H8" i="4" s="1"/>
  <c r="U8" i="4"/>
  <c r="T8" i="4"/>
  <c r="D8" i="4" s="1"/>
  <c r="S8" i="4"/>
  <c r="O8" i="4"/>
  <c r="G8" i="4"/>
  <c r="E8" i="4"/>
  <c r="F8" i="4" s="1"/>
  <c r="A8" i="4"/>
  <c r="AM7" i="4"/>
  <c r="AK7" i="4"/>
  <c r="AJ7" i="4"/>
  <c r="AI7" i="4"/>
  <c r="AH7" i="4"/>
  <c r="AD7" i="4"/>
  <c r="AA7" i="4"/>
  <c r="W7" i="4"/>
  <c r="S7" i="4"/>
  <c r="O7" i="4"/>
  <c r="G7" i="4"/>
  <c r="A7" i="4"/>
  <c r="AM6" i="4"/>
  <c r="AK6" i="4"/>
  <c r="AJ6" i="4"/>
  <c r="AI6" i="4"/>
  <c r="AH6" i="4"/>
  <c r="AD6" i="4"/>
  <c r="AA6" i="4"/>
  <c r="W6" i="4"/>
  <c r="S6" i="4"/>
  <c r="O6" i="4"/>
  <c r="G6" i="4"/>
  <c r="A6" i="4"/>
  <c r="AM5" i="4"/>
  <c r="AK5" i="4"/>
  <c r="AJ5" i="4"/>
  <c r="AI5" i="4"/>
  <c r="AH5" i="4"/>
  <c r="AD5" i="4"/>
  <c r="AA5" i="4"/>
  <c r="W5" i="4"/>
  <c r="S5" i="4"/>
  <c r="O5" i="4"/>
  <c r="G5" i="4"/>
  <c r="A5" i="4"/>
  <c r="AM4" i="4"/>
  <c r="AK4" i="4"/>
  <c r="AJ4" i="4"/>
  <c r="AI4" i="4"/>
  <c r="AH4" i="4"/>
  <c r="AD4" i="4"/>
  <c r="AA4" i="4"/>
  <c r="W4" i="4"/>
  <c r="S4" i="4"/>
  <c r="O4" i="4"/>
  <c r="G4" i="4"/>
  <c r="A4" i="4"/>
  <c r="AM3" i="4"/>
  <c r="AK3" i="4"/>
  <c r="AJ3" i="4"/>
  <c r="AI3" i="4"/>
  <c r="AH3" i="4"/>
  <c r="AD3" i="4"/>
  <c r="AA3" i="4"/>
  <c r="W3" i="4"/>
  <c r="S3" i="4"/>
  <c r="O3" i="4"/>
  <c r="G3" i="4"/>
  <c r="A3" i="4"/>
  <c r="AM2" i="4"/>
  <c r="AK2" i="4"/>
  <c r="AJ2" i="4"/>
  <c r="AI2" i="4"/>
  <c r="AH2" i="4"/>
  <c r="AG2" i="4"/>
  <c r="AF2" i="4"/>
  <c r="AD2" i="4"/>
  <c r="AA2" i="4"/>
  <c r="W2" i="4"/>
  <c r="S2" i="4"/>
  <c r="O2" i="4"/>
  <c r="G2" i="4"/>
  <c r="A2" i="4"/>
  <c r="K42" i="2"/>
  <c r="R34" i="4" s="1"/>
  <c r="H42" i="2"/>
  <c r="O34" i="4" s="1"/>
  <c r="F42" i="2"/>
  <c r="N34" i="4" s="1"/>
  <c r="A42" i="2"/>
  <c r="K41" i="2"/>
  <c r="R33" i="4" s="1"/>
  <c r="H41" i="2"/>
  <c r="O33" i="4" s="1"/>
  <c r="F41" i="2"/>
  <c r="N33" i="4" s="1"/>
  <c r="K40" i="2"/>
  <c r="R32" i="4" s="1"/>
  <c r="K39" i="2"/>
  <c r="R31" i="4" s="1"/>
  <c r="K38" i="2"/>
  <c r="R30" i="4" s="1"/>
  <c r="H38" i="2"/>
  <c r="O30" i="4" s="1"/>
  <c r="F38" i="2"/>
  <c r="N30" i="4" s="1"/>
  <c r="K37" i="2"/>
  <c r="R29" i="4" s="1"/>
  <c r="H37" i="2"/>
  <c r="O29" i="4" s="1"/>
  <c r="F37" i="2"/>
  <c r="N29" i="4" s="1"/>
  <c r="K36" i="2"/>
  <c r="R28" i="4" s="1"/>
  <c r="H36" i="2"/>
  <c r="O28" i="4" s="1"/>
  <c r="F36" i="2"/>
  <c r="N28" i="4" s="1"/>
  <c r="K35" i="2"/>
  <c r="R27" i="4" s="1"/>
  <c r="H35" i="2"/>
  <c r="O27" i="4" s="1"/>
  <c r="F35" i="2"/>
  <c r="N27" i="4" s="1"/>
  <c r="K34" i="2"/>
  <c r="R26" i="4" s="1"/>
  <c r="K33" i="2"/>
  <c r="R25" i="4" s="1"/>
  <c r="K32" i="2"/>
  <c r="R24" i="4" s="1"/>
  <c r="K31" i="2"/>
  <c r="R23" i="4" s="1"/>
  <c r="H31" i="2"/>
  <c r="O23" i="4" s="1"/>
  <c r="F31" i="2"/>
  <c r="N23" i="4" s="1"/>
  <c r="K30" i="2"/>
  <c r="R22" i="4" s="1"/>
  <c r="H30" i="2"/>
  <c r="O22" i="4" s="1"/>
  <c r="F30" i="2"/>
  <c r="N22" i="4" s="1"/>
  <c r="K29" i="2"/>
  <c r="R21" i="4" s="1"/>
  <c r="H29" i="2"/>
  <c r="O21" i="4" s="1"/>
  <c r="F29" i="2"/>
  <c r="N21" i="4" s="1"/>
  <c r="K27" i="2"/>
  <c r="F27" i="2"/>
  <c r="E27" i="2"/>
  <c r="D27" i="2"/>
  <c r="K26" i="2"/>
  <c r="E26" i="2"/>
  <c r="F26" i="2" s="1"/>
  <c r="D26" i="2"/>
  <c r="K25" i="2"/>
  <c r="F25" i="2"/>
  <c r="E25" i="2"/>
  <c r="D25" i="2"/>
  <c r="K24" i="2"/>
  <c r="K23" i="2"/>
  <c r="F23" i="2"/>
  <c r="E23" i="2"/>
  <c r="D23" i="2"/>
  <c r="K22" i="2"/>
  <c r="E22" i="2"/>
  <c r="F22" i="2" s="1"/>
  <c r="D22" i="2"/>
  <c r="K21" i="2"/>
  <c r="F21" i="2"/>
  <c r="E21" i="2"/>
  <c r="D21" i="2"/>
  <c r="K20" i="2"/>
  <c r="E20" i="2"/>
  <c r="K19" i="2"/>
  <c r="E19" i="2"/>
  <c r="E18" i="2"/>
  <c r="E17" i="2"/>
  <c r="E16" i="2"/>
  <c r="E15" i="2"/>
  <c r="E14" i="2"/>
  <c r="E13" i="2"/>
  <c r="E12" i="2"/>
  <c r="E11" i="2"/>
  <c r="E10" i="2"/>
  <c r="E9" i="2"/>
  <c r="K40" i="1"/>
  <c r="Z34" i="4" s="1"/>
  <c r="H40" i="1"/>
  <c r="W34" i="4" s="1"/>
  <c r="F40" i="1"/>
  <c r="V34" i="4" s="1"/>
  <c r="K39" i="1"/>
  <c r="Z33" i="4" s="1"/>
  <c r="H39" i="1"/>
  <c r="W33" i="4" s="1"/>
  <c r="F39" i="1"/>
  <c r="V33" i="4" s="1"/>
  <c r="AB38" i="1"/>
  <c r="AM32" i="4" s="1"/>
  <c r="W38" i="1"/>
  <c r="AI32" i="4" s="1"/>
  <c r="R38" i="1"/>
  <c r="AE32" i="4" s="1"/>
  <c r="M38" i="1"/>
  <c r="AA32" i="4" s="1"/>
  <c r="K38" i="1"/>
  <c r="Z32" i="4" s="1"/>
  <c r="H38" i="1"/>
  <c r="W32" i="4" s="1"/>
  <c r="AB37" i="1"/>
  <c r="AM31" i="4" s="1"/>
  <c r="W37" i="1"/>
  <c r="AI31" i="4" s="1"/>
  <c r="R37" i="1"/>
  <c r="AE31" i="4" s="1"/>
  <c r="M37" i="1"/>
  <c r="AA31" i="4" s="1"/>
  <c r="K37" i="1"/>
  <c r="Z31" i="4" s="1"/>
  <c r="H37" i="1"/>
  <c r="W31" i="4" s="1"/>
  <c r="Z36" i="1"/>
  <c r="AL30" i="4" s="1"/>
  <c r="O36" i="1"/>
  <c r="AC30" i="4" s="1"/>
  <c r="N36" i="1"/>
  <c r="AB30" i="4" s="1"/>
  <c r="K36" i="1"/>
  <c r="Z30" i="4" s="1"/>
  <c r="H36" i="1"/>
  <c r="W30" i="4" s="1"/>
  <c r="F36" i="1"/>
  <c r="V30" i="4" s="1"/>
  <c r="Z35" i="1"/>
  <c r="AL29" i="4" s="1"/>
  <c r="O35" i="1"/>
  <c r="AC29" i="4" s="1"/>
  <c r="N35" i="1"/>
  <c r="AB29" i="4" s="1"/>
  <c r="K35" i="1"/>
  <c r="Z29" i="4" s="1"/>
  <c r="H35" i="1"/>
  <c r="W29" i="4" s="1"/>
  <c r="F35" i="1"/>
  <c r="V29" i="4" s="1"/>
  <c r="Z34" i="1"/>
  <c r="AL28" i="4" s="1"/>
  <c r="O34" i="1"/>
  <c r="AC28" i="4" s="1"/>
  <c r="N34" i="1"/>
  <c r="AB28" i="4" s="1"/>
  <c r="K34" i="1"/>
  <c r="Z28" i="4" s="1"/>
  <c r="H34" i="1"/>
  <c r="W28" i="4" s="1"/>
  <c r="F34" i="1"/>
  <c r="V28" i="4" s="1"/>
  <c r="Z33" i="1"/>
  <c r="AL27" i="4" s="1"/>
  <c r="O33" i="1"/>
  <c r="AC27" i="4" s="1"/>
  <c r="N33" i="1"/>
  <c r="AB27" i="4" s="1"/>
  <c r="K33" i="1"/>
  <c r="Z27" i="4" s="1"/>
  <c r="H33" i="1"/>
  <c r="W27" i="4" s="1"/>
  <c r="F33" i="1"/>
  <c r="V27" i="4" s="1"/>
  <c r="AB32" i="1"/>
  <c r="AM26" i="4" s="1"/>
  <c r="W32" i="1"/>
  <c r="AI26" i="4" s="1"/>
  <c r="R32" i="1"/>
  <c r="AE26" i="4" s="1"/>
  <c r="M32" i="1"/>
  <c r="AA26" i="4" s="1"/>
  <c r="K32" i="1"/>
  <c r="Z26" i="4" s="1"/>
  <c r="H32" i="1"/>
  <c r="W26" i="4" s="1"/>
  <c r="AB31" i="1"/>
  <c r="AM25" i="4" s="1"/>
  <c r="W31" i="1"/>
  <c r="AI25" i="4" s="1"/>
  <c r="R31" i="1"/>
  <c r="AE25" i="4" s="1"/>
  <c r="M31" i="1"/>
  <c r="AA25" i="4" s="1"/>
  <c r="K31" i="1"/>
  <c r="Z25" i="4" s="1"/>
  <c r="H31" i="1"/>
  <c r="W25" i="4" s="1"/>
  <c r="AD30" i="1"/>
  <c r="AB30" i="1"/>
  <c r="AM24" i="4" s="1"/>
  <c r="W30" i="1"/>
  <c r="AI24" i="4" s="1"/>
  <c r="R30" i="1"/>
  <c r="AE24" i="4" s="1"/>
  <c r="M30" i="1"/>
  <c r="AA24" i="4" s="1"/>
  <c r="K30" i="1"/>
  <c r="Z24" i="4" s="1"/>
  <c r="H30" i="1"/>
  <c r="W24" i="4" s="1"/>
  <c r="Z29" i="1"/>
  <c r="AL23" i="4" s="1"/>
  <c r="R29" i="1"/>
  <c r="AE23" i="4" s="1"/>
  <c r="P29" i="1"/>
  <c r="AD23" i="4" s="1"/>
  <c r="O29" i="1"/>
  <c r="AC23" i="4" s="1"/>
  <c r="N29" i="1"/>
  <c r="AB23" i="4" s="1"/>
  <c r="K29" i="1"/>
  <c r="Z23" i="4" s="1"/>
  <c r="H29" i="1"/>
  <c r="W23" i="4" s="1"/>
  <c r="F29" i="1"/>
  <c r="V23" i="4" s="1"/>
  <c r="AD28" i="1"/>
  <c r="AD29" i="1" s="1"/>
  <c r="AO23" i="4" s="1"/>
  <c r="AC28" i="1"/>
  <c r="Z28" i="1"/>
  <c r="AL22" i="4" s="1"/>
  <c r="T28" i="1"/>
  <c r="T29" i="1" s="1"/>
  <c r="R28" i="1"/>
  <c r="AE22" i="4" s="1"/>
  <c r="O28" i="1"/>
  <c r="AC22" i="4" s="1"/>
  <c r="N28" i="1"/>
  <c r="AB22" i="4" s="1"/>
  <c r="K28" i="1"/>
  <c r="Z22" i="4" s="1"/>
  <c r="H28" i="1"/>
  <c r="W22" i="4" s="1"/>
  <c r="F28" i="1"/>
  <c r="V22" i="4" s="1"/>
  <c r="AE27" i="1"/>
  <c r="AP21" i="4" s="1"/>
  <c r="AB27" i="1"/>
  <c r="AM21" i="4" s="1"/>
  <c r="Z27" i="1"/>
  <c r="AL21" i="4" s="1"/>
  <c r="U27" i="1"/>
  <c r="AH21" i="4" s="1"/>
  <c r="P27" i="1"/>
  <c r="AD21" i="4" s="1"/>
  <c r="J27" i="1"/>
  <c r="Y21" i="4" s="1"/>
  <c r="I27" i="1"/>
  <c r="X21" i="4" s="1"/>
  <c r="H27" i="1"/>
  <c r="W21" i="4" s="1"/>
  <c r="E27" i="1"/>
  <c r="U21" i="4" s="1"/>
  <c r="D27" i="1"/>
  <c r="T21" i="4" s="1"/>
  <c r="AE26" i="1"/>
  <c r="AP20" i="4" s="1"/>
  <c r="AB26" i="1"/>
  <c r="AM20" i="4" s="1"/>
  <c r="Z26" i="1"/>
  <c r="AL20" i="4" s="1"/>
  <c r="W26" i="1"/>
  <c r="AI20" i="4" s="1"/>
  <c r="U26" i="1"/>
  <c r="AH20" i="4" s="1"/>
  <c r="R26" i="1"/>
  <c r="AE20" i="4" s="1"/>
  <c r="P26" i="1"/>
  <c r="AD20" i="4" s="1"/>
  <c r="J26" i="1"/>
  <c r="Y20" i="4" s="1"/>
  <c r="I20" i="4" s="1"/>
  <c r="I26" i="1"/>
  <c r="X20" i="4" s="1"/>
  <c r="H20" i="4" s="1"/>
  <c r="H26" i="1"/>
  <c r="W20" i="4" s="1"/>
  <c r="F26" i="1"/>
  <c r="V20" i="4" s="1"/>
  <c r="F20" i="4" s="1"/>
  <c r="E26" i="1"/>
  <c r="U20" i="4" s="1"/>
  <c r="E20" i="4" s="1"/>
  <c r="D26" i="1"/>
  <c r="T20" i="4" s="1"/>
  <c r="D20" i="4" s="1"/>
  <c r="AE25" i="1"/>
  <c r="AP19" i="4" s="1"/>
  <c r="AB25" i="1"/>
  <c r="AM19" i="4" s="1"/>
  <c r="Z25" i="1"/>
  <c r="AL19" i="4" s="1"/>
  <c r="U25" i="1"/>
  <c r="AH19" i="4" s="1"/>
  <c r="R25" i="1"/>
  <c r="AE19" i="4" s="1"/>
  <c r="K25" i="1"/>
  <c r="Z19" i="4" s="1"/>
  <c r="J25" i="1"/>
  <c r="Y19" i="4" s="1"/>
  <c r="I19" i="4" s="1"/>
  <c r="J19" i="4" s="1"/>
  <c r="I25" i="1"/>
  <c r="X19" i="4" s="1"/>
  <c r="H19" i="4" s="1"/>
  <c r="H25" i="1"/>
  <c r="W19" i="4" s="1"/>
  <c r="E25" i="1"/>
  <c r="U19" i="4" s="1"/>
  <c r="E19" i="4" s="1"/>
  <c r="D25" i="1"/>
  <c r="T19" i="4" s="1"/>
  <c r="D19" i="4" s="1"/>
  <c r="AD24" i="1"/>
  <c r="AO18" i="4" s="1"/>
  <c r="W24" i="1"/>
  <c r="AI18" i="4" s="1"/>
  <c r="S24" i="1"/>
  <c r="AF18" i="4" s="1"/>
  <c r="H24" i="1"/>
  <c r="W18" i="4" s="1"/>
  <c r="E24" i="1"/>
  <c r="U18" i="4" s="1"/>
  <c r="E18" i="4" s="1"/>
  <c r="D24" i="1"/>
  <c r="T18" i="4" s="1"/>
  <c r="D18" i="4" s="1"/>
  <c r="AD23" i="1"/>
  <c r="AO17" i="4" s="1"/>
  <c r="AC23" i="1"/>
  <c r="AN17" i="4" s="1"/>
  <c r="Z23" i="1"/>
  <c r="AL17" i="4" s="1"/>
  <c r="U23" i="1"/>
  <c r="AH17" i="4" s="1"/>
  <c r="T23" i="1"/>
  <c r="AG17" i="4" s="1"/>
  <c r="S23" i="1"/>
  <c r="AF17" i="4" s="1"/>
  <c r="P23" i="1"/>
  <c r="AD17" i="4" s="1"/>
  <c r="J23" i="1"/>
  <c r="Y17" i="4" s="1"/>
  <c r="I17" i="4" s="1"/>
  <c r="I23" i="1"/>
  <c r="X17" i="4" s="1"/>
  <c r="H17" i="4" s="1"/>
  <c r="H23" i="1"/>
  <c r="W17" i="4" s="1"/>
  <c r="F23" i="1"/>
  <c r="V17" i="4" s="1"/>
  <c r="E23" i="1"/>
  <c r="U17" i="4" s="1"/>
  <c r="E17" i="4" s="1"/>
  <c r="F17" i="4" s="1"/>
  <c r="D23" i="1"/>
  <c r="T17" i="4" s="1"/>
  <c r="D17" i="4" s="1"/>
  <c r="AE22" i="1"/>
  <c r="AP16" i="4" s="1"/>
  <c r="Z22" i="1"/>
  <c r="AL16" i="4" s="1"/>
  <c r="U22" i="1"/>
  <c r="AH16" i="4" s="1"/>
  <c r="R22" i="1"/>
  <c r="AE16" i="4" s="1"/>
  <c r="P22" i="1"/>
  <c r="AD16" i="4" s="1"/>
  <c r="K22" i="1"/>
  <c r="Z16" i="4" s="1"/>
  <c r="J22" i="1"/>
  <c r="Y16" i="4" s="1"/>
  <c r="I16" i="4" s="1"/>
  <c r="J16" i="4" s="1"/>
  <c r="I22" i="1"/>
  <c r="X16" i="4" s="1"/>
  <c r="H16" i="4" s="1"/>
  <c r="H22" i="1"/>
  <c r="W16" i="4" s="1"/>
  <c r="E22" i="1"/>
  <c r="U16" i="4" s="1"/>
  <c r="E16" i="4" s="1"/>
  <c r="D22" i="1"/>
  <c r="T16" i="4" s="1"/>
  <c r="D16" i="4" s="1"/>
  <c r="AD21" i="1"/>
  <c r="AO15" i="4" s="1"/>
  <c r="AC21" i="1"/>
  <c r="AN15" i="4" s="1"/>
  <c r="Z21" i="1"/>
  <c r="AL15" i="4" s="1"/>
  <c r="U21" i="1"/>
  <c r="AH15" i="4" s="1"/>
  <c r="R21" i="1"/>
  <c r="AE15" i="4" s="1"/>
  <c r="P21" i="1"/>
  <c r="AD15" i="4" s="1"/>
  <c r="I21" i="1"/>
  <c r="X15" i="4" s="1"/>
  <c r="H15" i="4" s="1"/>
  <c r="H21" i="1"/>
  <c r="W15" i="4" s="1"/>
  <c r="E21" i="1"/>
  <c r="U15" i="4" s="1"/>
  <c r="E15" i="4" s="1"/>
  <c r="F15" i="4" s="1"/>
  <c r="D21" i="1"/>
  <c r="T15" i="4" s="1"/>
  <c r="D15" i="4" s="1"/>
  <c r="AE20" i="1"/>
  <c r="AP14" i="4" s="1"/>
  <c r="Z20" i="1"/>
  <c r="AL14" i="4" s="1"/>
  <c r="U20" i="1"/>
  <c r="AH14" i="4" s="1"/>
  <c r="R20" i="1"/>
  <c r="AE14" i="4" s="1"/>
  <c r="P20" i="1"/>
  <c r="AD14" i="4" s="1"/>
  <c r="J20" i="1"/>
  <c r="Y14" i="4" s="1"/>
  <c r="I14" i="4" s="1"/>
  <c r="J14" i="4" s="1"/>
  <c r="I20" i="1"/>
  <c r="X14" i="4" s="1"/>
  <c r="H14" i="4" s="1"/>
  <c r="H20" i="1"/>
  <c r="W14" i="4" s="1"/>
  <c r="F20" i="1"/>
  <c r="V14" i="4" s="1"/>
  <c r="E20" i="1"/>
  <c r="U14" i="4" s="1"/>
  <c r="E14" i="4" s="1"/>
  <c r="D20" i="1"/>
  <c r="T14" i="4" s="1"/>
  <c r="D14" i="4" s="1"/>
  <c r="AE19" i="1"/>
  <c r="AP13" i="4" s="1"/>
  <c r="Z19" i="1"/>
  <c r="AL13" i="4" s="1"/>
  <c r="U19" i="1"/>
  <c r="AH13" i="4" s="1"/>
  <c r="S19" i="1"/>
  <c r="AF13" i="4" s="1"/>
  <c r="R19" i="1"/>
  <c r="AE13" i="4" s="1"/>
  <c r="J19" i="1"/>
  <c r="Y13" i="4" s="1"/>
  <c r="I13" i="4" s="1"/>
  <c r="H19" i="1"/>
  <c r="W13" i="4" s="1"/>
  <c r="E19" i="1"/>
  <c r="U13" i="4" s="1"/>
  <c r="E13" i="4" s="1"/>
  <c r="AE18" i="1"/>
  <c r="AP12" i="4" s="1"/>
  <c r="AB18" i="1"/>
  <c r="AM12" i="4" s="1"/>
  <c r="Z18" i="1"/>
  <c r="AL12" i="4" s="1"/>
  <c r="U18" i="1"/>
  <c r="AH12" i="4" s="1"/>
  <c r="R18" i="1"/>
  <c r="AE12" i="4" s="1"/>
  <c r="P18" i="1"/>
  <c r="AD12" i="4" s="1"/>
  <c r="J18" i="1"/>
  <c r="Y12" i="4" s="1"/>
  <c r="I12" i="4" s="1"/>
  <c r="J12" i="4" s="1"/>
  <c r="I18" i="1"/>
  <c r="X12" i="4" s="1"/>
  <c r="H12" i="4" s="1"/>
  <c r="H18" i="1"/>
  <c r="W12" i="4" s="1"/>
  <c r="F18" i="1"/>
  <c r="V12" i="4" s="1"/>
  <c r="E18" i="1"/>
  <c r="U12" i="4" s="1"/>
  <c r="E12" i="4" s="1"/>
  <c r="D18" i="1"/>
  <c r="T12" i="4" s="1"/>
  <c r="D12" i="4" s="1"/>
  <c r="AD17" i="1"/>
  <c r="AO11" i="4" s="1"/>
  <c r="AC17" i="1"/>
  <c r="AN11" i="4" s="1"/>
  <c r="Z17" i="1"/>
  <c r="AL11" i="4" s="1"/>
  <c r="O17" i="1"/>
  <c r="AC11" i="4" s="1"/>
  <c r="N17" i="1"/>
  <c r="AB11" i="4" s="1"/>
  <c r="K17" i="1"/>
  <c r="Z11" i="4" s="1"/>
  <c r="H17" i="1"/>
  <c r="W11" i="4" s="1"/>
  <c r="F17" i="1"/>
  <c r="V11" i="4" s="1"/>
  <c r="AD16" i="1"/>
  <c r="AO10" i="4" s="1"/>
  <c r="Z16" i="1"/>
  <c r="AL10" i="4" s="1"/>
  <c r="R16" i="1"/>
  <c r="AE10" i="4" s="1"/>
  <c r="O16" i="1"/>
  <c r="AC10" i="4" s="1"/>
  <c r="E16" i="1"/>
  <c r="U10" i="4" s="1"/>
  <c r="E10" i="4" s="1"/>
  <c r="D16" i="1"/>
  <c r="T10" i="4" s="1"/>
  <c r="D10" i="4" s="1"/>
  <c r="AE15" i="1"/>
  <c r="AP9" i="4" s="1"/>
  <c r="Z15" i="1"/>
  <c r="AL9" i="4" s="1"/>
  <c r="R15" i="1"/>
  <c r="AE9" i="4" s="1"/>
  <c r="O15" i="1"/>
  <c r="AC9" i="4" s="1"/>
  <c r="N15" i="1"/>
  <c r="AB9" i="4" s="1"/>
  <c r="K15" i="1"/>
  <c r="Z9" i="4" s="1"/>
  <c r="H15" i="1"/>
  <c r="W9" i="4" s="1"/>
  <c r="F15" i="1"/>
  <c r="V9" i="4" s="1"/>
  <c r="AE14" i="1"/>
  <c r="AP8" i="4" s="1"/>
  <c r="Z14" i="1"/>
  <c r="AL8" i="4" s="1"/>
  <c r="R14" i="1"/>
  <c r="AE8" i="4" s="1"/>
  <c r="O14" i="1"/>
  <c r="AC8" i="4" s="1"/>
  <c r="N14" i="1"/>
  <c r="AB8" i="4" s="1"/>
  <c r="K14" i="1"/>
  <c r="Z8" i="4" s="1"/>
  <c r="H14" i="1"/>
  <c r="W8" i="4" s="1"/>
  <c r="F14" i="1"/>
  <c r="V8" i="4" s="1"/>
  <c r="AD13" i="1"/>
  <c r="AO7" i="4" s="1"/>
  <c r="AC13" i="1"/>
  <c r="AN7" i="4" s="1"/>
  <c r="Z13" i="1"/>
  <c r="AL7" i="4" s="1"/>
  <c r="R13" i="1"/>
  <c r="AE7" i="4" s="1"/>
  <c r="O13" i="1"/>
  <c r="AC7" i="4" s="1"/>
  <c r="I13" i="1"/>
  <c r="X7" i="4" s="1"/>
  <c r="H7" i="4" s="1"/>
  <c r="F13" i="1"/>
  <c r="V7" i="4" s="1"/>
  <c r="E13" i="1"/>
  <c r="U7" i="4" s="1"/>
  <c r="E7" i="4" s="1"/>
  <c r="F7" i="4" s="1"/>
  <c r="D13" i="1"/>
  <c r="T7" i="4" s="1"/>
  <c r="D7" i="4" s="1"/>
  <c r="AC12" i="1"/>
  <c r="AC11" i="1" s="1"/>
  <c r="Z12" i="1"/>
  <c r="AL6" i="4" s="1"/>
  <c r="R12" i="1"/>
  <c r="AE6" i="4" s="1"/>
  <c r="N12" i="1"/>
  <c r="AB6" i="4" s="1"/>
  <c r="E12" i="1"/>
  <c r="U6" i="4" s="1"/>
  <c r="E6" i="4" s="1"/>
  <c r="F6" i="4" s="1"/>
  <c r="D12" i="1"/>
  <c r="T6" i="4" s="1"/>
  <c r="D6" i="4" s="1"/>
  <c r="Z11" i="1"/>
  <c r="AL5" i="4" s="1"/>
  <c r="R11" i="1"/>
  <c r="AE5" i="4" s="1"/>
  <c r="E11" i="1"/>
  <c r="U5" i="4" s="1"/>
  <c r="E5" i="4" s="1"/>
  <c r="D11" i="1"/>
  <c r="T5" i="4" s="1"/>
  <c r="D5" i="4" s="1"/>
  <c r="Z10" i="1"/>
  <c r="AL4" i="4" s="1"/>
  <c r="R10" i="1"/>
  <c r="AE4" i="4" s="1"/>
  <c r="O10" i="1"/>
  <c r="AC4" i="4" s="1"/>
  <c r="E10" i="1"/>
  <c r="U4" i="4" s="1"/>
  <c r="E4" i="4" s="1"/>
  <c r="D10" i="1"/>
  <c r="T4" i="4" s="1"/>
  <c r="D4" i="4" s="1"/>
  <c r="Z9" i="1"/>
  <c r="AL3" i="4" s="1"/>
  <c r="R9" i="1"/>
  <c r="AE3" i="4" s="1"/>
  <c r="O9" i="1"/>
  <c r="AC3" i="4" s="1"/>
  <c r="N9" i="1"/>
  <c r="AB3" i="4" s="1"/>
  <c r="E9" i="1"/>
  <c r="U3" i="4" s="1"/>
  <c r="E3" i="4" s="1"/>
  <c r="D9" i="1"/>
  <c r="T3" i="4" s="1"/>
  <c r="D3" i="4" s="1"/>
  <c r="Z8" i="1"/>
  <c r="AL2" i="4" s="1"/>
  <c r="R8" i="1"/>
  <c r="AE2" i="4" s="1"/>
  <c r="E8" i="1"/>
  <c r="U2" i="4" s="1"/>
  <c r="E2" i="4" s="1"/>
  <c r="D8" i="1"/>
  <c r="N8" i="1" s="1"/>
  <c r="AB2" i="4" s="1"/>
  <c r="AG23" i="4" l="1"/>
  <c r="T30" i="1"/>
  <c r="AN5" i="4"/>
  <c r="I11" i="1"/>
  <c r="X5" i="4" s="1"/>
  <c r="H5" i="4" s="1"/>
  <c r="AC10" i="1"/>
  <c r="J16" i="1"/>
  <c r="AC16" i="1"/>
  <c r="AC24" i="1"/>
  <c r="AC29" i="1"/>
  <c r="AN22" i="4"/>
  <c r="T2" i="4"/>
  <c r="D2" i="4" s="1"/>
  <c r="F2" i="4" s="1"/>
  <c r="N11" i="1"/>
  <c r="AB5" i="4" s="1"/>
  <c r="O12" i="1"/>
  <c r="AC6" i="4" s="1"/>
  <c r="F8" i="1"/>
  <c r="V2" i="4" s="1"/>
  <c r="N10" i="1"/>
  <c r="AB4" i="4" s="1"/>
  <c r="O11" i="1"/>
  <c r="AC5" i="4" s="1"/>
  <c r="N16" i="1"/>
  <c r="AB10" i="4" s="1"/>
  <c r="AE16" i="1"/>
  <c r="AP10" i="4" s="1"/>
  <c r="N19" i="1"/>
  <c r="F14" i="4"/>
  <c r="J21" i="1"/>
  <c r="AE21" i="1"/>
  <c r="AP15" i="4" s="1"/>
  <c r="AE24" i="1"/>
  <c r="AP18" i="4" s="1"/>
  <c r="J32" i="4"/>
  <c r="K18" i="1"/>
  <c r="Z12" i="4" s="1"/>
  <c r="F16" i="4"/>
  <c r="J17" i="4"/>
  <c r="J20" i="4"/>
  <c r="F12" i="1"/>
  <c r="V6" i="4" s="1"/>
  <c r="F4" i="4"/>
  <c r="F11" i="1"/>
  <c r="V5" i="4" s="1"/>
  <c r="I12" i="1"/>
  <c r="X6" i="4" s="1"/>
  <c r="H6" i="4" s="1"/>
  <c r="J13" i="1"/>
  <c r="F10" i="4"/>
  <c r="AE17" i="1"/>
  <c r="AP11" i="4" s="1"/>
  <c r="F22" i="1"/>
  <c r="V16" i="4" s="1"/>
  <c r="AE23" i="1"/>
  <c r="AP17" i="4" s="1"/>
  <c r="T24" i="1"/>
  <c r="F25" i="1"/>
  <c r="V19" i="4" s="1"/>
  <c r="F19" i="4" s="1"/>
  <c r="K26" i="1"/>
  <c r="Z20" i="4" s="1"/>
  <c r="AD31" i="1"/>
  <c r="AO24" i="4"/>
  <c r="AN6" i="4"/>
  <c r="J9" i="4"/>
  <c r="I26" i="4"/>
  <c r="J26" i="4" s="1"/>
  <c r="J25" i="4"/>
  <c r="S9" i="1"/>
  <c r="F10" i="1"/>
  <c r="V4" i="4" s="1"/>
  <c r="F16" i="1"/>
  <c r="V10" i="4" s="1"/>
  <c r="S28" i="1"/>
  <c r="F5" i="4"/>
  <c r="F3" i="4"/>
  <c r="O8" i="1"/>
  <c r="AC2" i="4" s="1"/>
  <c r="F9" i="1"/>
  <c r="V3" i="4" s="1"/>
  <c r="T9" i="1"/>
  <c r="AD12" i="1"/>
  <c r="N13" i="1"/>
  <c r="AB7" i="4" s="1"/>
  <c r="AE13" i="1"/>
  <c r="AP7" i="4" s="1"/>
  <c r="F12" i="4"/>
  <c r="I19" i="1"/>
  <c r="K20" i="1"/>
  <c r="Z14" i="4" s="1"/>
  <c r="F21" i="1"/>
  <c r="V15" i="4" s="1"/>
  <c r="F27" i="1"/>
  <c r="V21" i="4" s="1"/>
  <c r="U28" i="1"/>
  <c r="AH22" i="4" s="1"/>
  <c r="AG22" i="4"/>
  <c r="J8" i="4"/>
  <c r="P28" i="1"/>
  <c r="AD22" i="4" s="1"/>
  <c r="AE28" i="1"/>
  <c r="AP22" i="4" s="1"/>
  <c r="AO22" i="4"/>
  <c r="J31" i="4"/>
  <c r="J24" i="4"/>
  <c r="K27" i="1"/>
  <c r="Z21" i="4" s="1"/>
  <c r="Y15" i="4" l="1"/>
  <c r="I15" i="4" s="1"/>
  <c r="J15" i="4" s="1"/>
  <c r="K21" i="1"/>
  <c r="Z15" i="4" s="1"/>
  <c r="Y10" i="4"/>
  <c r="I10" i="4" s="1"/>
  <c r="K16" i="1"/>
  <c r="Z10" i="4" s="1"/>
  <c r="I10" i="1"/>
  <c r="X4" i="4" s="1"/>
  <c r="H4" i="4" s="1"/>
  <c r="AC9" i="1"/>
  <c r="AN4" i="4"/>
  <c r="AO25" i="4"/>
  <c r="AD32" i="1"/>
  <c r="T10" i="1"/>
  <c r="AG3" i="4"/>
  <c r="Y7" i="4"/>
  <c r="I7" i="4" s="1"/>
  <c r="J7" i="4" s="1"/>
  <c r="K13" i="1"/>
  <c r="Z7" i="4" s="1"/>
  <c r="AN23" i="4"/>
  <c r="AC30" i="1"/>
  <c r="AE29" i="1"/>
  <c r="AP23" i="4" s="1"/>
  <c r="AO6" i="4"/>
  <c r="J12" i="1"/>
  <c r="AE12" i="1"/>
  <c r="AP6" i="4" s="1"/>
  <c r="AD11" i="1"/>
  <c r="AN18" i="4"/>
  <c r="I24" i="1"/>
  <c r="X18" i="4" s="1"/>
  <c r="H18" i="4" s="1"/>
  <c r="AG24" i="4"/>
  <c r="T31" i="1"/>
  <c r="AF3" i="4"/>
  <c r="S10" i="1"/>
  <c r="K23" i="1"/>
  <c r="Z17" i="4" s="1"/>
  <c r="AB13" i="4"/>
  <c r="P19" i="1"/>
  <c r="AD13" i="4" s="1"/>
  <c r="D19" i="1"/>
  <c r="AG18" i="4"/>
  <c r="U24" i="1"/>
  <c r="J24" i="1"/>
  <c r="Y18" i="4" s="1"/>
  <c r="I18" i="4" s="1"/>
  <c r="X13" i="4"/>
  <c r="H13" i="4" s="1"/>
  <c r="J13" i="4" s="1"/>
  <c r="K19" i="1"/>
  <c r="Z13" i="4" s="1"/>
  <c r="AF22" i="4"/>
  <c r="S29" i="1"/>
  <c r="AN10" i="4"/>
  <c r="I16" i="1"/>
  <c r="X10" i="4" s="1"/>
  <c r="H10" i="4" s="1"/>
  <c r="AN3" i="4" l="1"/>
  <c r="AC8" i="1"/>
  <c r="I9" i="1"/>
  <c r="X3" i="4" s="1"/>
  <c r="H3" i="4" s="1"/>
  <c r="T13" i="4"/>
  <c r="D13" i="4" s="1"/>
  <c r="F13" i="4" s="1"/>
  <c r="F19" i="1"/>
  <c r="V13" i="4" s="1"/>
  <c r="AF23" i="4"/>
  <c r="S30" i="1"/>
  <c r="U29" i="1"/>
  <c r="AH23" i="4" s="1"/>
  <c r="J11" i="1"/>
  <c r="AO5" i="4"/>
  <c r="AE11" i="1"/>
  <c r="AP5" i="4" s="1"/>
  <c r="AD10" i="1"/>
  <c r="S11" i="1"/>
  <c r="AF4" i="4"/>
  <c r="Y6" i="4"/>
  <c r="I6" i="4" s="1"/>
  <c r="J6" i="4" s="1"/>
  <c r="K12" i="1"/>
  <c r="Z6" i="4" s="1"/>
  <c r="AG4" i="4"/>
  <c r="T11" i="1"/>
  <c r="J10" i="4"/>
  <c r="AH18" i="4"/>
  <c r="K24" i="1"/>
  <c r="Z18" i="4" s="1"/>
  <c r="AG25" i="4"/>
  <c r="T32" i="1"/>
  <c r="AD33" i="1"/>
  <c r="AO26" i="4"/>
  <c r="AC31" i="1"/>
  <c r="AN24" i="4"/>
  <c r="AE30" i="1"/>
  <c r="AP24" i="4" s="1"/>
  <c r="J18" i="4"/>
  <c r="AG26" i="4" l="1"/>
  <c r="T33" i="1"/>
  <c r="S31" i="1"/>
  <c r="AF24" i="4"/>
  <c r="U30" i="1"/>
  <c r="AH24" i="4" s="1"/>
  <c r="AF5" i="4"/>
  <c r="S12" i="1"/>
  <c r="AN25" i="4"/>
  <c r="AC32" i="1"/>
  <c r="AE31" i="1"/>
  <c r="AP25" i="4" s="1"/>
  <c r="AO4" i="4"/>
  <c r="AE10" i="1"/>
  <c r="AP4" i="4" s="1"/>
  <c r="AD9" i="1"/>
  <c r="J10" i="1"/>
  <c r="AN2" i="4"/>
  <c r="I8" i="1"/>
  <c r="X2" i="4" s="1"/>
  <c r="H2" i="4" s="1"/>
  <c r="T12" i="1"/>
  <c r="AG5" i="4"/>
  <c r="AO27" i="4"/>
  <c r="AD34" i="1"/>
  <c r="Y5" i="4"/>
  <c r="I5" i="4" s="1"/>
  <c r="J5" i="4" s="1"/>
  <c r="K11" i="1"/>
  <c r="Z5" i="4" s="1"/>
  <c r="AD35" i="1" l="1"/>
  <c r="AO28" i="4"/>
  <c r="AF6" i="4"/>
  <c r="S13" i="1"/>
  <c r="Y4" i="4"/>
  <c r="I4" i="4" s="1"/>
  <c r="J4" i="4" s="1"/>
  <c r="K10" i="1"/>
  <c r="Z4" i="4" s="1"/>
  <c r="AF25" i="4"/>
  <c r="S32" i="1"/>
  <c r="U31" i="1"/>
  <c r="AH25" i="4" s="1"/>
  <c r="T34" i="1"/>
  <c r="AG27" i="4"/>
  <c r="AO3" i="4"/>
  <c r="AD8" i="1"/>
  <c r="AE9" i="1"/>
  <c r="AP3" i="4" s="1"/>
  <c r="J9" i="1"/>
  <c r="AG6" i="4"/>
  <c r="T13" i="1"/>
  <c r="AC33" i="1"/>
  <c r="AN26" i="4"/>
  <c r="AE32" i="1"/>
  <c r="AP26" i="4" s="1"/>
  <c r="AO2" i="4" l="1"/>
  <c r="AE8" i="1"/>
  <c r="AP2" i="4" s="1"/>
  <c r="J8" i="1"/>
  <c r="AF7" i="4"/>
  <c r="S14" i="1"/>
  <c r="AN27" i="4"/>
  <c r="AC34" i="1"/>
  <c r="AE33" i="1"/>
  <c r="AP27" i="4" s="1"/>
  <c r="AG7" i="4"/>
  <c r="T14" i="1"/>
  <c r="AG28" i="4"/>
  <c r="T35" i="1"/>
  <c r="Y3" i="4"/>
  <c r="I3" i="4" s="1"/>
  <c r="J3" i="4" s="1"/>
  <c r="K9" i="1"/>
  <c r="Z3" i="4" s="1"/>
  <c r="AF26" i="4"/>
  <c r="S33" i="1"/>
  <c r="U32" i="1"/>
  <c r="AH26" i="4" s="1"/>
  <c r="AO29" i="4"/>
  <c r="AD36" i="1"/>
  <c r="AF8" i="4" l="1"/>
  <c r="S15" i="1"/>
  <c r="AC35" i="1"/>
  <c r="AN28" i="4"/>
  <c r="AE34" i="1"/>
  <c r="AP28" i="4" s="1"/>
  <c r="Y2" i="4"/>
  <c r="I2" i="4" s="1"/>
  <c r="J2" i="4" s="1"/>
  <c r="K8" i="1"/>
  <c r="Z2" i="4" s="1"/>
  <c r="AD37" i="1"/>
  <c r="AO30" i="4"/>
  <c r="T36" i="1"/>
  <c r="AG29" i="4"/>
  <c r="AG8" i="4"/>
  <c r="T15" i="1"/>
  <c r="AF27" i="4"/>
  <c r="S34" i="1"/>
  <c r="U33" i="1"/>
  <c r="AH27" i="4" s="1"/>
  <c r="AG9" i="4" l="1"/>
  <c r="T16" i="1"/>
  <c r="AN29" i="4"/>
  <c r="AC36" i="1"/>
  <c r="AE35" i="1"/>
  <c r="AP29" i="4" s="1"/>
  <c r="AG30" i="4"/>
  <c r="T37" i="1"/>
  <c r="AF9" i="4"/>
  <c r="S16" i="1"/>
  <c r="AO31" i="4"/>
  <c r="AD38" i="1"/>
  <c r="AF28" i="4"/>
  <c r="S35" i="1"/>
  <c r="U34" i="1"/>
  <c r="AH28" i="4" s="1"/>
  <c r="T38" i="1" l="1"/>
  <c r="AG31" i="4"/>
  <c r="AF29" i="4"/>
  <c r="S36" i="1"/>
  <c r="U35" i="1"/>
  <c r="AH29" i="4" s="1"/>
  <c r="AC37" i="1"/>
  <c r="AN30" i="4"/>
  <c r="AE36" i="1"/>
  <c r="AP30" i="4" s="1"/>
  <c r="AG10" i="4"/>
  <c r="T17" i="1"/>
  <c r="AG11" i="4" s="1"/>
  <c r="AO32" i="4"/>
  <c r="AF10" i="4"/>
  <c r="S17" i="1"/>
  <c r="AF11" i="4" s="1"/>
  <c r="AN31" i="4" l="1"/>
  <c r="AC38" i="1"/>
  <c r="AE37" i="1"/>
  <c r="AP31" i="4" s="1"/>
  <c r="S37" i="1"/>
  <c r="AF30" i="4"/>
  <c r="U36" i="1"/>
  <c r="AH30" i="4" s="1"/>
  <c r="AG32" i="4"/>
  <c r="AF31" i="4" l="1"/>
  <c r="S38" i="1"/>
  <c r="U37" i="1"/>
  <c r="AH31" i="4" s="1"/>
  <c r="AN32" i="4"/>
  <c r="AE38" i="1"/>
  <c r="AP32" i="4" s="1"/>
  <c r="AF32" i="4" l="1"/>
  <c r="U38" i="1"/>
  <c r="AH3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0" authorId="0" shapeId="0" xr:uid="{00000000-0006-0000-0300-000004000000}">
      <text>
        <r>
          <rPr>
            <sz val="10"/>
            <color rgb="FF000000"/>
            <rFont val="Arial"/>
          </rPr>
          <t>Reported as 24,747 but because of error in CH to date test (1,556 vs 1,566), this should be 24,737
	-Chun Ly</t>
        </r>
      </text>
    </comment>
    <comment ref="H33" authorId="0" shapeId="0" xr:uid="{00000000-0006-0000-0300-000005000000}">
      <text>
        <r>
          <rPr>
            <sz val="10"/>
            <color rgb="FF000000"/>
            <rFont val="Arial"/>
          </rPr>
          <t>Reported as 26,437 but should be 26,428
	-Chun Ly</t>
        </r>
      </text>
    </comment>
    <comment ref="I33" authorId="0" shapeId="0" xr:uid="{00000000-0006-0000-0300-000001000000}">
      <text>
        <r>
          <rPr>
            <sz val="10"/>
            <color rgb="FF000000"/>
            <rFont val="Arial"/>
          </rPr>
          <t>Reported as 1,408 but should be 1,409
	-Chun Ly</t>
        </r>
      </text>
    </comment>
    <comment ref="H34" authorId="0" shapeId="0" xr:uid="{00000000-0006-0000-0300-000003000000}">
      <text>
        <r>
          <rPr>
            <sz val="10"/>
            <color rgb="FF000000"/>
            <rFont val="Arial"/>
          </rPr>
          <t>Reported as 27730 but should be 27,718
	-Chun Ly</t>
        </r>
      </text>
    </comment>
    <comment ref="I34" authorId="0" shapeId="0" xr:uid="{00000000-0006-0000-0300-000002000000}">
      <text>
        <r>
          <rPr>
            <sz val="10"/>
            <color rgb="FF000000"/>
            <rFont val="Arial"/>
          </rPr>
          <t>Reported as 1580 but should be 1581 based on previous numbers
	-Chun 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5000000}">
      <text>
        <r>
          <rPr>
            <sz val="10"/>
            <color rgb="FF000000"/>
            <rFont val="Arial"/>
          </rPr>
          <t>Numbers reported during weekly briefing on 09/03
	-Chun Ly</t>
        </r>
      </text>
    </comment>
    <comment ref="I39" authorId="0" shapeId="0" xr:uid="{00000000-0006-0000-0000-000004000000}">
      <text>
        <r>
          <rPr>
            <sz val="10"/>
            <color rgb="FF000000"/>
            <rFont val="Arial"/>
          </rPr>
          <t>Reported as 24794 but should be 24795
	-Chun Ly</t>
        </r>
      </text>
    </comment>
    <comment ref="J39" authorId="0" shapeId="0" xr:uid="{00000000-0006-0000-0000-000003000000}">
      <text>
        <r>
          <rPr>
            <sz val="10"/>
            <color rgb="FF000000"/>
            <rFont val="Arial"/>
          </rPr>
          <t>Reported as 985 but should be 986
	-Chun Ly</t>
        </r>
      </text>
    </comment>
    <comment ref="I40" authorId="0" shapeId="0" xr:uid="{00000000-0006-0000-0000-000002000000}">
      <text>
        <r>
          <rPr>
            <sz val="10"/>
            <color rgb="FF000000"/>
            <rFont val="Arial"/>
          </rPr>
          <t>Reported as 26008 but should be 26006 based on previous numbers
	-Chun Ly</t>
        </r>
      </text>
    </comment>
    <comment ref="J40" authorId="0" shapeId="0" xr:uid="{00000000-0006-0000-0000-000001000000}">
      <text>
        <r>
          <rPr>
            <sz val="10"/>
            <color rgb="FF000000"/>
            <rFont val="Arial"/>
          </rPr>
          <t>Reported as 1126 but should be 1127
	-Chun 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7" authorId="0" shapeId="0" xr:uid="{00000000-0006-0000-0100-000004000000}">
      <text>
        <r>
          <rPr>
            <sz val="10"/>
            <color rgb="FF000000"/>
            <rFont val="Arial"/>
          </rPr>
          <t>Prior to 09/01, these numbers are total numbers from 03/12/20
	-Chun Ly</t>
        </r>
      </text>
    </comment>
    <comment ref="J14" authorId="0" shapeId="0" xr:uid="{00000000-0006-0000-0100-00000C000000}">
      <text>
        <r>
          <rPr>
            <sz val="10"/>
            <color rgb="FF000000"/>
            <rFont val="Arial"/>
          </rPr>
          <t>Was 64 in the morning
	-Chun Ly</t>
        </r>
      </text>
    </comment>
    <comment ref="B19" authorId="0" shapeId="0" xr:uid="{00000000-0006-0000-0100-00000B000000}">
      <text>
        <r>
          <rPr>
            <sz val="10"/>
            <color rgb="FF000000"/>
            <rFont val="Arial"/>
          </rPr>
          <t>Reported as "as of 07/27/20 - updated weekly)"
	-Chun Ly</t>
        </r>
      </text>
    </comment>
    <comment ref="J22" authorId="0" shapeId="0" xr:uid="{00000000-0006-0000-0100-00000A000000}">
      <text>
        <r>
          <rPr>
            <sz val="10"/>
            <color rgb="FF000000"/>
            <rFont val="Arial"/>
          </rPr>
          <t>Note that numbers were reported at N=75 @ 08/10/20 06:27
	-Chun Ly</t>
        </r>
      </text>
    </comment>
    <comment ref="I23" authorId="0" shapeId="0" xr:uid="{00000000-0006-0000-0100-000008000000}">
      <text>
        <r>
          <rPr>
            <sz val="10"/>
            <color rgb="FF000000"/>
            <rFont val="Arial"/>
          </rPr>
          <t>This is reported as Campus Health testing
	-Chun Ly</t>
        </r>
      </text>
    </comment>
    <comment ref="J23" authorId="0" shapeId="0" xr:uid="{00000000-0006-0000-0100-000009000000}">
      <text>
        <r>
          <rPr>
            <sz val="10"/>
            <color rgb="FF000000"/>
            <rFont val="Arial"/>
          </rPr>
          <t>This is reported as "ALL CAMPUS TESTING"
	-Chun Ly</t>
        </r>
      </text>
    </comment>
    <comment ref="B24" authorId="0" shapeId="0" xr:uid="{00000000-0006-0000-0100-000007000000}">
      <text>
        <r>
          <rPr>
            <sz val="10"/>
            <color rgb="FF000000"/>
            <rFont val="Arial"/>
          </rPr>
          <t>as of 8/17/20 - results updated weekly
	-Chun Ly</t>
        </r>
      </text>
    </comment>
    <comment ref="A26" authorId="0" shapeId="0" xr:uid="{00000000-0006-0000-0100-000005000000}">
      <text>
        <r>
          <rPr>
            <sz val="10"/>
            <color rgb="FF000000"/>
            <rFont val="Arial"/>
          </rPr>
          <t>Also reported on 08/28/20 19:02
	-Chun Ly</t>
        </r>
      </text>
    </comment>
    <comment ref="I26" authorId="0" shapeId="0" xr:uid="{00000000-0006-0000-0100-000006000000}">
      <text>
        <r>
          <rPr>
            <sz val="10"/>
            <color rgb="FF000000"/>
            <rFont val="Arial"/>
          </rPr>
          <t>Was reported as 1480 @ 08/28/20 15:02
	-Chun Ly</t>
        </r>
      </text>
    </comment>
    <comment ref="A30" authorId="0" shapeId="0" xr:uid="{00000000-0006-0000-0100-00000F000000}">
      <text>
        <r>
          <rPr>
            <sz val="10"/>
            <color rgb="FF000000"/>
            <rFont val="Arial"/>
          </rPr>
          <t>Numbers final at 8:21PM MST
	-Chun Ly</t>
        </r>
      </text>
    </comment>
    <comment ref="A31" authorId="0" shapeId="0" xr:uid="{00000000-0006-0000-0100-00000E000000}">
      <text>
        <r>
          <rPr>
            <sz val="10"/>
            <color rgb="FF000000"/>
            <rFont val="Arial"/>
          </rPr>
          <t>Captured at 3:15PM MST
	-Chun Ly
Numbers final at 10:37PM MST
	-Chun Ly</t>
        </r>
      </text>
    </comment>
    <comment ref="E35" authorId="0" shapeId="0" xr:uid="{00000000-0006-0000-0100-00000D000000}">
      <text>
        <r>
          <rPr>
            <sz val="10"/>
            <color rgb="FF000000"/>
            <rFont val="Arial"/>
          </rPr>
          <t>Footnote: "There is a delay on the Campus Health PCR tests, as the UAGC lab is performing some internal quality control checks. They hope to have PCR results tomorrow."
	-Chun Ly</t>
        </r>
      </text>
    </comment>
    <comment ref="I38" authorId="0" shapeId="0" xr:uid="{00000000-0006-0000-0100-000003000000}">
      <text>
        <r>
          <rPr>
            <sz val="10"/>
            <color rgb="FF000000"/>
            <rFont val="Arial"/>
          </rPr>
          <t>Reported as 1566 but this suspected to be a typo
	-Chun Ly</t>
        </r>
      </text>
    </comment>
    <comment ref="I41" authorId="0" shapeId="0" xr:uid="{00000000-0006-0000-0100-000002000000}">
      <text>
        <r>
          <rPr>
            <sz val="10"/>
            <color rgb="FF000000"/>
            <rFont val="Arial"/>
          </rPr>
          <t>This is reported as 1643 but should be 1633 due to an error going back to TD=09/11/20
	-Chun Ly</t>
        </r>
      </text>
    </comment>
    <comment ref="I42" authorId="0" shapeId="0" xr:uid="{00000000-0006-0000-0100-000001000000}">
      <text>
        <r>
          <rPr>
            <sz val="10"/>
            <color rgb="FF000000"/>
            <rFont val="Arial"/>
          </rPr>
          <t>Reported as 1722; however see previous mistake on total numbers.  This should be 1712
	-Chun Ly</t>
        </r>
      </text>
    </comment>
  </commentList>
</comments>
</file>

<file path=xl/sharedStrings.xml><?xml version="1.0" encoding="utf-8"?>
<sst xmlns="http://schemas.openxmlformats.org/spreadsheetml/2006/main" count="446" uniqueCount="169">
  <si>
    <t>Creator:</t>
  </si>
  <si>
    <r>
      <t xml:space="preserve">Chun Ly (tw: </t>
    </r>
    <r>
      <rPr>
        <u/>
        <sz val="10"/>
        <color rgb="FF1155CC"/>
        <rFont val="Arial"/>
      </rPr>
      <t>@astrochunly</t>
    </r>
    <r>
      <rPr>
        <sz val="10"/>
        <color rgb="FF000000"/>
        <rFont val="Arial"/>
      </rPr>
      <t>)</t>
    </r>
  </si>
  <si>
    <t>LEGEND</t>
  </si>
  <si>
    <t>SOURCES</t>
  </si>
  <si>
    <t>DAs:</t>
  </si>
  <si>
    <r>
      <t xml:space="preserve">Chun Ly, Jill McCleary, Cheryl Knott, Santiago Castiello (tw: </t>
    </r>
    <r>
      <rPr>
        <u/>
        <sz val="10"/>
        <color rgb="FF1155CC"/>
        <rFont val="Arial"/>
      </rPr>
      <t>@scastiello</t>
    </r>
    <r>
      <rPr>
        <sz val="10"/>
        <color rgb="FF000000"/>
        <rFont val="Arial"/>
      </rPr>
      <t>)</t>
    </r>
  </si>
  <si>
    <t>Confident numbers</t>
  </si>
  <si>
    <r>
      <t xml:space="preserve">UACU = UA COVID-19 Updates page: </t>
    </r>
    <r>
      <rPr>
        <u/>
        <sz val="10"/>
        <color rgb="FF1155CC"/>
        <rFont val="Arial"/>
      </rPr>
      <t xml:space="preserve">https://covid19.arizona.edu/updates </t>
    </r>
  </si>
  <si>
    <t>Please cite:</t>
  </si>
  <si>
    <t>DOI:</t>
  </si>
  <si>
    <t>https://doi.org/10.25422/azu.data.12966581</t>
  </si>
  <si>
    <t>Unavailable data</t>
  </si>
  <si>
    <r>
      <t xml:space="preserve">UARB = UA COVID-19 Re-Entry Briefing: </t>
    </r>
    <r>
      <rPr>
        <u/>
        <sz val="10"/>
        <color rgb="FF1155CC"/>
        <rFont val="Arial"/>
      </rPr>
      <t>https://arizona.edu/live</t>
    </r>
  </si>
  <si>
    <t>License:</t>
  </si>
  <si>
    <t>Creative Commons Zero (CC0)</t>
  </si>
  <si>
    <t>Error in reporting</t>
  </si>
  <si>
    <r>
      <t xml:space="preserve">CHHA = UA Campus Health Health Alerts page: </t>
    </r>
    <r>
      <rPr>
        <u/>
        <sz val="10"/>
        <color rgb="FF1155CC"/>
        <rFont val="Arial"/>
      </rPr>
      <t>https://health.arizona.edu/healthalerts</t>
    </r>
  </si>
  <si>
    <r>
      <t xml:space="preserve">Total (PCR + Antigen)
</t>
    </r>
    <r>
      <rPr>
        <u/>
        <sz val="10"/>
        <rFont val="Arial"/>
      </rPr>
      <t>Daily</t>
    </r>
    <r>
      <rPr>
        <sz val="10"/>
        <color rgb="FF000000"/>
        <rFont val="Arial"/>
      </rPr>
      <t xml:space="preserve">
</t>
    </r>
  </si>
  <si>
    <r>
      <t xml:space="preserve">Total (PCR + Antigen)
</t>
    </r>
    <r>
      <rPr>
        <u/>
        <sz val="10"/>
        <rFont val="Arial"/>
      </rPr>
      <t>To Date (07/31--)</t>
    </r>
  </si>
  <si>
    <r>
      <t xml:space="preserve">PCR Testing
</t>
    </r>
    <r>
      <rPr>
        <u/>
        <sz val="10"/>
        <rFont val="Arial"/>
      </rPr>
      <t xml:space="preserve">Daily
</t>
    </r>
  </si>
  <si>
    <r>
      <t xml:space="preserve">PCR Testing
</t>
    </r>
    <r>
      <rPr>
        <u/>
        <sz val="10"/>
        <rFont val="Arial"/>
      </rPr>
      <t>To Date (07/31--)</t>
    </r>
  </si>
  <si>
    <r>
      <t xml:space="preserve">Antigen Testing
</t>
    </r>
    <r>
      <rPr>
        <u/>
        <sz val="10"/>
        <rFont val="Arial"/>
      </rPr>
      <t xml:space="preserve">Daily
</t>
    </r>
  </si>
  <si>
    <r>
      <t xml:space="preserve">Antigen Testing
</t>
    </r>
    <r>
      <rPr>
        <u/>
        <sz val="10"/>
        <rFont val="Arial"/>
      </rPr>
      <t xml:space="preserve">To Date (07/31--)
</t>
    </r>
  </si>
  <si>
    <t>Reported Date and Time (MST)</t>
  </si>
  <si>
    <t>Test Date</t>
  </si>
  <si>
    <t>Sources</t>
  </si>
  <si>
    <t>Tests</t>
  </si>
  <si>
    <t>Positive(s)</t>
  </si>
  <si>
    <t>Percent Positive</t>
  </si>
  <si>
    <t>CALCULATED</t>
  </si>
  <si>
    <t>ASSUMPTION</t>
  </si>
  <si>
    <t>NULL</t>
  </si>
  <si>
    <t>1: UARB(SS-CL)</t>
  </si>
  <si>
    <t>CALCULATE</t>
  </si>
  <si>
    <t>08/21/20 09:47</t>
  </si>
  <si>
    <r>
      <t xml:space="preserve">2: UACU(SS-JM), </t>
    </r>
    <r>
      <rPr>
        <u/>
        <sz val="10"/>
        <color rgb="FF1155CC"/>
        <rFont val="Arial"/>
      </rPr>
      <t>UACU(WBM-CL)</t>
    </r>
  </si>
  <si>
    <r>
      <t xml:space="preserve">3: UACU(SS-JM),  UARB(SS-CL), </t>
    </r>
    <r>
      <rPr>
        <u/>
        <sz val="10"/>
        <color rgb="FF1155CC"/>
        <rFont val="Arial"/>
      </rPr>
      <t>UACU(WBM-CL)</t>
    </r>
  </si>
  <si>
    <r>
      <t xml:space="preserve">2: UACU(JM), </t>
    </r>
    <r>
      <rPr>
        <u/>
        <sz val="10"/>
        <color rgb="FF1155CC"/>
        <rFont val="Arial"/>
      </rPr>
      <t>UACU(WBM-CL)</t>
    </r>
  </si>
  <si>
    <t>08/22/20 07:05</t>
  </si>
  <si>
    <r>
      <t xml:space="preserve">2: UACU(SS-JM), </t>
    </r>
    <r>
      <rPr>
        <u/>
        <sz val="10"/>
        <color rgb="FF1155CC"/>
        <rFont val="Arial"/>
      </rPr>
      <t>UACU(WBM-CL)</t>
    </r>
  </si>
  <si>
    <r>
      <t xml:space="preserve">3: UACU(SS-JM), UARB(SS-CL), </t>
    </r>
    <r>
      <rPr>
        <u/>
        <sz val="10"/>
        <color rgb="FF1155CC"/>
        <rFont val="Arial"/>
      </rPr>
      <t>UACU(WBM-CL)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</si>
  <si>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</si>
  <si>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08/23/20 06:41</t>
  </si>
  <si>
    <t>1: UACU(SS-JM)</t>
  </si>
  <si>
    <t>2: UACU(SS-JM), UARB(SS-CL)</t>
  </si>
  <si>
    <t>2: UACU(SS-JM), CALCULATED(CL)</t>
  </si>
  <si>
    <t>08/24/20 07:00</t>
  </si>
  <si>
    <r>
      <t xml:space="preserve">2: UACU(SS-JM), </t>
    </r>
    <r>
      <rPr>
        <u/>
        <sz val="10"/>
        <color rgb="FF1155CC"/>
        <rFont val="Arial"/>
      </rPr>
      <t>UACU(WBM-CL)</t>
    </r>
  </si>
  <si>
    <r>
      <t xml:space="preserve">2: UACU(SS-JM), UARB(SS-CL), </t>
    </r>
    <r>
      <rPr>
        <u/>
        <sz val="10"/>
        <color rgb="FF1155CC"/>
        <rFont val="Arial"/>
      </rPr>
      <t>UACU(WBM-CL)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</si>
  <si>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</si>
  <si>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08/25/20 07:25</t>
  </si>
  <si>
    <r>
      <t xml:space="preserve">2: UACU(SS-JM), </t>
    </r>
    <r>
      <rPr>
        <u/>
        <sz val="10"/>
        <color rgb="FF1155CC"/>
        <rFont val="Arial"/>
      </rPr>
      <t>UACU(WBM-CL)</t>
    </r>
    <r>
      <rPr>
        <sz val="10"/>
        <color rgb="FF000000"/>
        <rFont val="Arial"/>
      </rPr>
      <t>'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</si>
  <si>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</si>
  <si>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08/26/20 07:07</t>
  </si>
  <si>
    <t>MISTAKE on UACU(CL); CORRECTED</t>
  </si>
  <si>
    <r>
      <t xml:space="preserve">3: UACU(SS-JM), UARB(SS-CL) </t>
    </r>
    <r>
      <rPr>
        <u/>
        <sz val="10"/>
        <color rgb="FF1155CC"/>
        <rFont val="Arial"/>
      </rPr>
      <t>UACU(WBM-CL)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</si>
  <si>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</si>
  <si>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08/27/20 07:25</t>
  </si>
  <si>
    <r>
      <t xml:space="preserve">2: UACU(SS-JM), </t>
    </r>
    <r>
      <rPr>
        <u/>
        <sz val="10"/>
        <color rgb="FF1155CC"/>
        <rFont val="Arial"/>
      </rPr>
      <t>UACU(WBM-SC/CL)</t>
    </r>
  </si>
  <si>
    <r>
      <t xml:space="preserve">3: UACU(SS-JM), UARB(SS-CL), </t>
    </r>
    <r>
      <rPr>
        <u/>
        <sz val="10"/>
        <color rgb="FF1155CC"/>
        <rFont val="Arial"/>
      </rPr>
      <t>UACU(WBM-CL)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</si>
  <si>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</si>
  <si>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08/28/20 07:30</t>
  </si>
  <si>
    <r>
      <t xml:space="preserve">2: UACU(SS-JM), </t>
    </r>
    <r>
      <rPr>
        <u/>
        <sz val="10"/>
        <color rgb="FF1155CC"/>
        <rFont val="Arial"/>
      </rPr>
      <t>UACU(WBM-SC+CL)</t>
    </r>
  </si>
  <si>
    <r>
      <t xml:space="preserve">3: UACU(SS-JM), UARB(SS-CL), </t>
    </r>
    <r>
      <rPr>
        <u/>
        <sz val="10"/>
        <color rgb="FF1155CC"/>
        <rFont val="Arial"/>
      </rPr>
      <t>UACU(WBM-CL)</t>
    </r>
  </si>
  <si>
    <r>
      <t xml:space="preserve">2: UACU(SS-JM), </t>
    </r>
    <r>
      <rPr>
        <u/>
        <sz val="10"/>
        <color rgb="FF1155CC"/>
        <rFont val="Arial"/>
      </rPr>
      <t>UACU(WBM-CL)</t>
    </r>
  </si>
  <si>
    <t>08/29/20 06:50</t>
  </si>
  <si>
    <r>
      <t xml:space="preserve">2: UACU(SS-JM), </t>
    </r>
    <r>
      <rPr>
        <u/>
        <sz val="10"/>
        <color rgb="FF1155CC"/>
        <rFont val="Arial"/>
      </rPr>
      <t>UACU(WBM-SC,CL)</t>
    </r>
  </si>
  <si>
    <r>
      <t xml:space="preserve">3: UACU(SS-JM), UARB(SS-CL), </t>
    </r>
    <r>
      <rPr>
        <u/>
        <sz val="10"/>
        <color rgb="FF1155CC"/>
        <rFont val="Arial"/>
      </rPr>
      <t>UACU(WBM-CL)</t>
    </r>
  </si>
  <si>
    <r>
      <t xml:space="preserve">2: UACU(SS-JM) </t>
    </r>
    <r>
      <rPr>
        <u/>
        <sz val="10"/>
        <color rgb="FF1155CC"/>
        <rFont val="Arial"/>
      </rPr>
      <t>UACU(WBM-CL)</t>
    </r>
  </si>
  <si>
    <t>NO UPDATE</t>
  </si>
  <si>
    <t>09/01/20 06:43</t>
  </si>
  <si>
    <r>
      <t xml:space="preserve">3: UACU(JM), UACU(SS-CL), </t>
    </r>
    <r>
      <rPr>
        <u/>
        <sz val="10"/>
        <color rgb="FF1155CC"/>
        <rFont val="Arial"/>
      </rPr>
      <t>UACU(WBM-CL)</t>
    </r>
  </si>
  <si>
    <r>
      <t xml:space="preserve">1: UARB(SS-CL); Differs from report from UACU(JM), UACU(SS-CL), </t>
    </r>
    <r>
      <rPr>
        <u/>
        <sz val="10"/>
        <color rgb="FF1155CC"/>
        <rFont val="Arial"/>
      </rPr>
      <t>UACU(WBM-CL)</t>
    </r>
  </si>
  <si>
    <t>09/02/20 07:16</t>
  </si>
  <si>
    <r>
      <t xml:space="preserve">3: UACU(SS-CL), UACU(JM), </t>
    </r>
    <r>
      <rPr>
        <u/>
        <sz val="10"/>
        <color rgb="FF1155CC"/>
        <rFont val="Arial"/>
      </rPr>
      <t>UACU(WBM-CL)</t>
    </r>
  </si>
  <si>
    <t>09/03/20 10:13</t>
  </si>
  <si>
    <r>
      <t xml:space="preserve">2: UACU(SS-CL), </t>
    </r>
    <r>
      <rPr>
        <u/>
        <sz val="10"/>
        <color rgb="FF1155CC"/>
        <rFont val="Arial"/>
      </rPr>
      <t>UACU(WBM-CL)</t>
    </r>
  </si>
  <si>
    <t>1: UACU(CL)</t>
  </si>
  <si>
    <t>2: UACU(CL), UACU(JM)</t>
  </si>
  <si>
    <t>09/04/20&lt;08:06</t>
  </si>
  <si>
    <t>2: UACU(SS-CL), UACU(SS-CK)</t>
  </si>
  <si>
    <t>2: UACU(SS-CL), UARB(SS-CL)</t>
  </si>
  <si>
    <r>
      <t xml:space="preserve">3: UACU(SS-CL), UACU(SS-CK), </t>
    </r>
    <r>
      <rPr>
        <u/>
        <sz val="10"/>
        <color rgb="FF1155CC"/>
        <rFont val="Arial"/>
      </rPr>
      <t>UACU(WBM-CL)</t>
    </r>
  </si>
  <si>
    <t>09/09/20 07:05</t>
  </si>
  <si>
    <r>
      <t xml:space="preserve">3: UACU(SS-CL), UACU(SS-CK), </t>
    </r>
    <r>
      <rPr>
        <u/>
        <sz val="10"/>
        <color rgb="FF1155CC"/>
        <rFont val="Arial"/>
      </rPr>
      <t>UACU(WBM-CL)</t>
    </r>
  </si>
  <si>
    <r>
      <t xml:space="preserve">2: UARB(SS-CL), </t>
    </r>
    <r>
      <rPr>
        <u/>
        <sz val="10"/>
        <color rgb="FF1155CC"/>
        <rFont val="Arial"/>
      </rPr>
      <t>UACU(WBM-CL)</t>
    </r>
  </si>
  <si>
    <t>09/10/20 05:46</t>
  </si>
  <si>
    <r>
      <t xml:space="preserve">3: UACU(SS-CL), UACU(SS-CK), </t>
    </r>
    <r>
      <rPr>
        <u/>
        <sz val="10"/>
        <color rgb="FF1155CC"/>
        <rFont val="Arial"/>
      </rPr>
      <t>UACU(WBM-CL)</t>
    </r>
  </si>
  <si>
    <t>09/11/20 07:40</t>
  </si>
  <si>
    <t>2: UACU(SS-CL), UACU(SS-CK) (no WBM capture)</t>
  </si>
  <si>
    <t>09/12/20 06:10</t>
  </si>
  <si>
    <r>
      <t xml:space="preserve">3: UACU(SS-CL), UACU(SS-CK), </t>
    </r>
    <r>
      <rPr>
        <u/>
        <sz val="10"/>
        <color rgb="FF1155CC"/>
        <rFont val="Arial"/>
      </rPr>
      <t>UACU(WBM-CL)</t>
    </r>
  </si>
  <si>
    <t>09/15/20 05:35</t>
  </si>
  <si>
    <t>1: UACU(SS-CL)</t>
  </si>
  <si>
    <t>09/16/20 08:15</t>
  </si>
  <si>
    <r>
      <t xml:space="preserve">Chun Ly (tw: </t>
    </r>
    <r>
      <rPr>
        <u/>
        <sz val="10"/>
        <color rgb="FF1155CC"/>
        <rFont val="Arial"/>
      </rPr>
      <t>@astrochunly</t>
    </r>
    <r>
      <rPr>
        <sz val="10"/>
        <color rgb="FF000000"/>
        <rFont val="Arial"/>
      </rPr>
      <t>)</t>
    </r>
  </si>
  <si>
    <t>Chun Ly</t>
  </si>
  <si>
    <t xml:space="preserve">UACU = UA COVID-19 Updates page: https://covid19.arizona.edu/updates </t>
  </si>
  <si>
    <t>UARB = UA COVID-19 Re-Entry Briefing: https://arizona.edu/live</t>
  </si>
  <si>
    <t>CC0</t>
  </si>
  <si>
    <t>CHHA = UA Campus Health Health Alerts page: https://health.arizona.edu/healthalerts</t>
  </si>
  <si>
    <r>
      <t xml:space="preserve">Total (PCR + Antigen)
</t>
    </r>
    <r>
      <rPr>
        <u/>
        <sz val="10"/>
        <rFont val="Arial"/>
      </rPr>
      <t>Daily</t>
    </r>
    <r>
      <rPr>
        <sz val="10"/>
        <color rgb="FF000000"/>
        <rFont val="Arial"/>
      </rPr>
      <t xml:space="preserve">
</t>
    </r>
  </si>
  <si>
    <r>
      <t xml:space="preserve">Total (PCR + Antigen)
</t>
    </r>
    <r>
      <rPr>
        <u/>
        <sz val="10"/>
        <rFont val="Arial"/>
      </rPr>
      <t>To Date (07/31--)</t>
    </r>
  </si>
  <si>
    <t>07/06/20 17:11</t>
  </si>
  <si>
    <t>WBM?</t>
  </si>
  <si>
    <t>07/09/20 07:37</t>
  </si>
  <si>
    <t>1: CHHA(WBM-CL)</t>
  </si>
  <si>
    <t>07/10/20 09:01</t>
  </si>
  <si>
    <t>07/13/20 08:43</t>
  </si>
  <si>
    <t>07/14/20 16:33</t>
  </si>
  <si>
    <t>07/15/20 11:40</t>
  </si>
  <si>
    <t>07/17/20 17:25</t>
  </si>
  <si>
    <t>07/21/20 16:42</t>
  </si>
  <si>
    <t>07/24/20 07:28</t>
  </si>
  <si>
    <t>07/28/20 11:32</t>
  </si>
  <si>
    <t>07/30/20 06:38</t>
  </si>
  <si>
    <t>07/31/20 11:35</t>
  </si>
  <si>
    <t>08/04/20 10:02</t>
  </si>
  <si>
    <t>08/06/20 13:43</t>
  </si>
  <si>
    <t>08/12/20 10:49</t>
  </si>
  <si>
    <t>Note that they reported 15 TATS cases (this differs from the 14 seen in TATS table for cumulative)</t>
  </si>
  <si>
    <t>08/19/20 16:56</t>
  </si>
  <si>
    <t>Note that they reported 20 TATS cases (this differs from values in TATS table)</t>
  </si>
  <si>
    <t>08/26/20 14:36</t>
  </si>
  <si>
    <t>08/31/20 08:51</t>
  </si>
  <si>
    <t>09/01/20 19:03</t>
  </si>
  <si>
    <t>Sources Total Daily</t>
  </si>
  <si>
    <t>Total Daily Tests</t>
  </si>
  <si>
    <t>Total Daily Positives</t>
  </si>
  <si>
    <t>Total Daily Percent Positive</t>
  </si>
  <si>
    <t>Sources Total To-Date (07/31--)</t>
  </si>
  <si>
    <t>Total To-Date (07/31--) Tests</t>
  </si>
  <si>
    <t>Total To-Date (07/31--) Positive(s)</t>
  </si>
  <si>
    <t>Total To-Date (07/31--) Percent Positive</t>
  </si>
  <si>
    <t>Sources Campus Health Daily</t>
  </si>
  <si>
    <t>Campus Health Daily Tests</t>
  </si>
  <si>
    <t>Campus Health Daily Positive(s)</t>
  </si>
  <si>
    <t>Campus Health Daily Percent Positive</t>
  </si>
  <si>
    <t>Sources Campus Health To-Date (07/31--)</t>
  </si>
  <si>
    <t>Campus Health To-Date (07/31--) Tests</t>
  </si>
  <si>
    <t>Campus Health To-Date (07/31--) Positive(s)</t>
  </si>
  <si>
    <t>Campus Health To-Date (07/31--) Percent Positive</t>
  </si>
  <si>
    <t>Sources TATS PCR+Antigen Daily</t>
  </si>
  <si>
    <t>TATS PCR+Antigen Daily Tests</t>
  </si>
  <si>
    <t>TATS PCR+Antigen Daily Positive(s)</t>
  </si>
  <si>
    <t>TATS PCR+Antigen Daily Percent Positive</t>
  </si>
  <si>
    <t>Sources TATS PCR+Antigen To-Date (07/31--)</t>
  </si>
  <si>
    <t>TATS PCR+Antigen To-Date (07/31--) Tests</t>
  </si>
  <si>
    <t>TATS PCR+Antigen To-Date (07/31--) Positive(s)</t>
  </si>
  <si>
    <t>TATS PCR+Antigen To-Date (07/31--) Percent Positive</t>
  </si>
  <si>
    <t>Sources TATS PCR Daily</t>
  </si>
  <si>
    <t>TATS PCR Daily Tests</t>
  </si>
  <si>
    <t>TATS PCR Daily Positive(s)</t>
  </si>
  <si>
    <t>TATS PCR Daily Percent Positive</t>
  </si>
  <si>
    <t>Sources TATS PCR To-Date (07/31--)</t>
  </si>
  <si>
    <t>TATS PCR To-Date (07/31--) Tests</t>
  </si>
  <si>
    <t>TATS PCR To-Date (07/31--) Positive(s)</t>
  </si>
  <si>
    <t>TATS PCR To-Date (07/31--) Percent Positive</t>
  </si>
  <si>
    <t>Sources TATS Antigen Daily</t>
  </si>
  <si>
    <t>TATS Antigen Daily Tests</t>
  </si>
  <si>
    <t>TATS Antigen Daily Positive(s)</t>
  </si>
  <si>
    <t>TATS Antigen Daily Percent Positive</t>
  </si>
  <si>
    <t>Sources TATS Antigen To-Date (07/31--)</t>
  </si>
  <si>
    <t>TATS Antigen To-Date (07/31--) Tests</t>
  </si>
  <si>
    <t>TATS Antigen To-Date (07/31--) Positive(s)</t>
  </si>
  <si>
    <t>TATS Antigen To-Date (07/31--) Percent Positive</t>
  </si>
  <si>
    <t>CALCULATED - NO CH DATA</t>
  </si>
  <si>
    <t>NO RELIABLE DATA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</si>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</sst>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&quot;/&quot;dd&quot;/&quot;yy"/>
    <numFmt numFmtId="165" formatCode="mm/dd/yy\ h:mm"/>
    <numFmt numFmtId="166" formatCode="mm/dd/yy"/>
  </numFmts>
  <fonts count="29">
    <font>
      <sz val="10"/>
      <color rgb="FF000000"/>
      <name val="Arial"/>
    </font>
    <font>
      <sz val="12"/>
      <color theme="1"/>
      <name val="Arial"/>
    </font>
    <font>
      <u/>
      <sz val="12"/>
      <color rgb="FF0000FF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rgb="FF990000"/>
      <name val="Arial"/>
    </font>
    <font>
      <u/>
      <sz val="10"/>
      <color rgb="FF0000FF"/>
      <name val="Arial"/>
    </font>
    <font>
      <b/>
      <sz val="12"/>
      <color theme="1"/>
      <name val="Arial"/>
    </font>
    <font>
      <b/>
      <u/>
      <sz val="12"/>
      <color rgb="FF0000FF"/>
      <name val="Arial"/>
    </font>
    <font>
      <sz val="10"/>
      <color theme="1"/>
      <name val="Arial"/>
    </font>
    <font>
      <sz val="10"/>
      <name val="Arial"/>
    </font>
    <font>
      <sz val="10"/>
      <color rgb="FFFFFFFF"/>
      <name val="Arial"/>
    </font>
    <font>
      <sz val="10"/>
      <color rgb="FF000000"/>
      <name val="Arial"/>
    </font>
    <font>
      <u/>
      <sz val="10"/>
      <color rgb="FF1155CC"/>
      <name val="Arial"/>
    </font>
    <font>
      <u/>
      <sz val="10"/>
      <color rgb="FF0000FF"/>
      <name val="Arial"/>
    </font>
    <font>
      <b/>
      <sz val="10"/>
      <color rgb="FF980000"/>
      <name val="Arial"/>
    </font>
    <font>
      <sz val="10"/>
      <color rgb="FF000000"/>
      <name val="Arial"/>
    </font>
    <font>
      <sz val="10"/>
      <color rgb="FFFFFFFF"/>
      <name val="Arial"/>
    </font>
    <font>
      <u/>
      <sz val="10"/>
      <color rgb="FF0000FF"/>
      <name val="Arial"/>
    </font>
    <font>
      <b/>
      <sz val="10"/>
      <color rgb="FF99000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sz val="10"/>
      <color rgb="FF000000"/>
      <name val="Inconsolata"/>
    </font>
    <font>
      <b/>
      <sz val="10"/>
      <color rgb="FF990000"/>
      <name val="Inconsolata"/>
    </font>
    <font>
      <sz val="10"/>
      <color rgb="FFFFFFFF"/>
      <name val="Inconsolata"/>
    </font>
    <font>
      <sz val="10"/>
      <color theme="1"/>
      <name val="Inconsolata"/>
    </font>
    <font>
      <b/>
      <sz val="10"/>
      <color rgb="FF980000"/>
      <name val="Arial"/>
    </font>
    <font>
      <u/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434343"/>
        <bgColor rgb="FF434343"/>
      </patternFill>
    </fill>
    <fill>
      <patternFill patternType="solid">
        <fgColor rgb="FFCCCCCC"/>
        <bgColor rgb="FFCCCCCC"/>
      </patternFill>
    </fill>
    <fill>
      <patternFill patternType="solid">
        <fgColor rgb="FFF9CB9C"/>
        <bgColor rgb="FFF9CB9C"/>
      </patternFill>
    </fill>
    <fill>
      <patternFill patternType="solid">
        <fgColor rgb="FF9FC5E8"/>
        <bgColor rgb="FF9FC5E8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A86E8"/>
      </left>
      <right/>
      <top style="medium">
        <color rgb="FF4A86E8"/>
      </top>
      <bottom style="medium">
        <color rgb="FF4A86E8"/>
      </bottom>
      <diagonal/>
    </border>
    <border>
      <left/>
      <right/>
      <top style="medium">
        <color rgb="FF4A86E8"/>
      </top>
      <bottom style="medium">
        <color rgb="FF4A86E8"/>
      </bottom>
      <diagonal/>
    </border>
    <border>
      <left/>
      <right style="medium">
        <color rgb="FF4A86E8"/>
      </right>
      <top style="medium">
        <color rgb="FF4A86E8"/>
      </top>
      <bottom style="medium">
        <color rgb="FF4A86E8"/>
      </bottom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/>
      <top/>
      <bottom/>
      <diagonal/>
    </border>
  </borders>
  <cellStyleXfs count="1">
    <xf numFmtId="0" fontId="0" fillId="0" borderId="0"/>
  </cellStyleXfs>
  <cellXfs count="137">
    <xf numFmtId="0" fontId="0" fillId="0" borderId="0" xfId="0" applyFont="1" applyAlignment="1"/>
    <xf numFmtId="16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/>
    <xf numFmtId="0" fontId="1" fillId="0" borderId="2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3" xfId="0" applyFont="1" applyBorder="1" applyAlignment="1"/>
    <xf numFmtId="0" fontId="1" fillId="0" borderId="4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/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8" borderId="0" xfId="0" applyFont="1" applyFill="1" applyAlignment="1">
      <alignment vertical="top" wrapText="1"/>
    </xf>
    <xf numFmtId="164" fontId="9" fillId="9" borderId="0" xfId="0" applyNumberFormat="1" applyFont="1" applyFill="1" applyAlignment="1">
      <alignment horizontal="left"/>
    </xf>
    <xf numFmtId="0" fontId="9" fillId="0" borderId="0" xfId="0" applyFont="1" applyAlignment="1"/>
    <xf numFmtId="10" fontId="9" fillId="0" borderId="0" xfId="0" applyNumberFormat="1" applyFont="1" applyAlignment="1"/>
    <xf numFmtId="0" fontId="9" fillId="8" borderId="0" xfId="0" applyFont="1" applyFill="1"/>
    <xf numFmtId="0" fontId="9" fillId="0" borderId="0" xfId="0" applyFont="1"/>
    <xf numFmtId="0" fontId="9" fillId="0" borderId="0" xfId="0" applyFont="1" applyAlignment="1">
      <alignment horizontal="right"/>
    </xf>
    <xf numFmtId="0" fontId="5" fillId="0" borderId="0" xfId="0" applyFont="1" applyAlignment="1"/>
    <xf numFmtId="10" fontId="5" fillId="0" borderId="0" xfId="0" applyNumberFormat="1" applyFont="1"/>
    <xf numFmtId="10" fontId="9" fillId="0" borderId="0" xfId="0" applyNumberFormat="1" applyFont="1"/>
    <xf numFmtId="0" fontId="9" fillId="10" borderId="0" xfId="0" applyFont="1" applyFill="1"/>
    <xf numFmtId="0" fontId="5" fillId="9" borderId="0" xfId="0" quotePrefix="1" applyFont="1" applyFill="1" applyAlignment="1">
      <alignment horizontal="left"/>
    </xf>
    <xf numFmtId="164" fontId="5" fillId="9" borderId="0" xfId="0" applyNumberFormat="1" applyFont="1" applyFill="1" applyAlignment="1">
      <alignment horizontal="left"/>
    </xf>
    <xf numFmtId="0" fontId="12" fillId="0" borderId="0" xfId="0" applyFont="1" applyAlignment="1"/>
    <xf numFmtId="10" fontId="5" fillId="0" borderId="0" xfId="0" applyNumberFormat="1" applyFont="1" applyAlignment="1"/>
    <xf numFmtId="0" fontId="13" fillId="0" borderId="0" xfId="0" applyFont="1" applyAlignment="1"/>
    <xf numFmtId="0" fontId="14" fillId="0" borderId="0" xfId="0" applyFont="1" applyAlignment="1"/>
    <xf numFmtId="0" fontId="15" fillId="9" borderId="0" xfId="0" quotePrefix="1" applyFont="1" applyFill="1" applyAlignment="1">
      <alignment horizontal="left"/>
    </xf>
    <xf numFmtId="164" fontId="15" fillId="9" borderId="0" xfId="0" applyNumberFormat="1" applyFont="1" applyFill="1" applyAlignment="1">
      <alignment horizontal="left"/>
    </xf>
    <xf numFmtId="0" fontId="10" fillId="0" borderId="0" xfId="0" applyFont="1" applyAlignment="1"/>
    <xf numFmtId="0" fontId="16" fillId="0" borderId="0" xfId="0" applyFont="1" applyAlignment="1"/>
    <xf numFmtId="0" fontId="9" fillId="0" borderId="0" xfId="0" applyFont="1" applyAlignment="1"/>
    <xf numFmtId="10" fontId="5" fillId="0" borderId="0" xfId="0" applyNumberFormat="1" applyFont="1" applyAlignment="1">
      <alignment horizontal="right"/>
    </xf>
    <xf numFmtId="0" fontId="17" fillId="4" borderId="0" xfId="0" applyFont="1" applyFill="1" applyAlignment="1"/>
    <xf numFmtId="0" fontId="17" fillId="4" borderId="0" xfId="0" applyFont="1" applyFill="1" applyAlignment="1"/>
    <xf numFmtId="10" fontId="17" fillId="4" borderId="0" xfId="0" applyNumberFormat="1" applyFont="1" applyFill="1" applyAlignment="1">
      <alignment horizontal="right"/>
    </xf>
    <xf numFmtId="10" fontId="17" fillId="4" borderId="0" xfId="0" applyNumberFormat="1" applyFont="1" applyFill="1"/>
    <xf numFmtId="0" fontId="18" fillId="0" borderId="0" xfId="0" applyFont="1" applyAlignment="1"/>
    <xf numFmtId="0" fontId="12" fillId="0" borderId="0" xfId="0" applyFont="1" applyAlignment="1"/>
    <xf numFmtId="0" fontId="9" fillId="11" borderId="0" xfId="0" applyFont="1" applyFill="1" applyAlignment="1"/>
    <xf numFmtId="10" fontId="9" fillId="11" borderId="0" xfId="0" applyNumberFormat="1" applyFont="1" applyFill="1"/>
    <xf numFmtId="0" fontId="9" fillId="0" borderId="0" xfId="0" applyFont="1" applyAlignment="1"/>
    <xf numFmtId="0" fontId="5" fillId="0" borderId="0" xfId="0" applyFont="1" applyAlignment="1">
      <alignment horizontal="right"/>
    </xf>
    <xf numFmtId="0" fontId="9" fillId="0" borderId="0" xfId="0" applyFont="1"/>
    <xf numFmtId="0" fontId="19" fillId="11" borderId="0" xfId="0" applyFont="1" applyFill="1"/>
    <xf numFmtId="0" fontId="3" fillId="0" borderId="0" xfId="0" applyFont="1" applyAlignment="1"/>
    <xf numFmtId="0" fontId="5" fillId="0" borderId="0" xfId="0" applyFont="1"/>
    <xf numFmtId="0" fontId="9" fillId="0" borderId="0" xfId="0" applyFont="1" applyAlignment="1"/>
    <xf numFmtId="0" fontId="5" fillId="0" borderId="0" xfId="0" applyFont="1" applyAlignment="1"/>
    <xf numFmtId="165" fontId="5" fillId="9" borderId="0" xfId="0" applyNumberFormat="1" applyFont="1" applyFill="1" applyAlignment="1">
      <alignment horizontal="left"/>
    </xf>
    <xf numFmtId="165" fontId="9" fillId="9" borderId="0" xfId="0" applyNumberFormat="1" applyFont="1" applyFill="1" applyAlignment="1">
      <alignment horizontal="left"/>
    </xf>
    <xf numFmtId="0" fontId="20" fillId="0" borderId="0" xfId="0" applyFont="1" applyAlignment="1"/>
    <xf numFmtId="0" fontId="9" fillId="3" borderId="0" xfId="0" applyFont="1" applyFill="1"/>
    <xf numFmtId="0" fontId="9" fillId="0" borderId="0" xfId="0" quotePrefix="1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4" fillId="0" borderId="0" xfId="0" applyFont="1" applyAlignment="1">
      <alignment vertical="top"/>
    </xf>
    <xf numFmtId="0" fontId="5" fillId="0" borderId="0" xfId="0" quotePrefix="1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9" fillId="0" borderId="0" xfId="0" applyFont="1" applyAlignment="1"/>
    <xf numFmtId="0" fontId="5" fillId="5" borderId="0" xfId="0" applyFont="1" applyFill="1" applyAlignment="1"/>
    <xf numFmtId="0" fontId="21" fillId="0" borderId="0" xfId="0" applyFont="1" applyAlignment="1"/>
    <xf numFmtId="0" fontId="9" fillId="5" borderId="0" xfId="0" applyFont="1" applyFill="1" applyAlignment="1"/>
    <xf numFmtId="0" fontId="22" fillId="0" borderId="0" xfId="0" applyFont="1" applyAlignment="1"/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7" fillId="5" borderId="0" xfId="0" applyFont="1" applyFill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5" borderId="14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/>
    <xf numFmtId="0" fontId="0" fillId="11" borderId="0" xfId="0" applyFont="1" applyFill="1" applyAlignment="1"/>
    <xf numFmtId="0" fontId="23" fillId="11" borderId="0" xfId="0" applyFont="1" applyFill="1"/>
    <xf numFmtId="10" fontId="23" fillId="11" borderId="0" xfId="0" applyNumberFormat="1" applyFont="1" applyFill="1"/>
    <xf numFmtId="0" fontId="23" fillId="11" borderId="13" xfId="0" applyFont="1" applyFill="1" applyBorder="1"/>
    <xf numFmtId="0" fontId="0" fillId="11" borderId="14" xfId="0" applyFont="1" applyFill="1" applyBorder="1" applyAlignment="1"/>
    <xf numFmtId="0" fontId="23" fillId="3" borderId="0" xfId="0" applyFont="1" applyFill="1" applyAlignment="1">
      <alignment horizontal="right"/>
    </xf>
    <xf numFmtId="0" fontId="23" fillId="11" borderId="14" xfId="0" applyFont="1" applyFill="1" applyBorder="1"/>
    <xf numFmtId="0" fontId="23" fillId="11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10" fontId="4" fillId="0" borderId="0" xfId="0" applyNumberFormat="1" applyFont="1" applyAlignment="1">
      <alignment horizontal="right"/>
    </xf>
    <xf numFmtId="0" fontId="4" fillId="0" borderId="13" xfId="0" applyFont="1" applyBorder="1"/>
    <xf numFmtId="0" fontId="4" fillId="0" borderId="14" xfId="0" applyFont="1" applyBorder="1" applyAlignment="1"/>
    <xf numFmtId="0" fontId="19" fillId="0" borderId="0" xfId="0" applyFont="1" applyAlignment="1">
      <alignment horizontal="right"/>
    </xf>
    <xf numFmtId="10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166" fontId="19" fillId="0" borderId="0" xfId="0" applyNumberFormat="1" applyFont="1" applyAlignment="1"/>
    <xf numFmtId="0" fontId="24" fillId="11" borderId="0" xfId="0" applyFont="1" applyFill="1" applyAlignment="1">
      <alignment horizontal="right"/>
    </xf>
    <xf numFmtId="0" fontId="4" fillId="0" borderId="0" xfId="0" applyFont="1" applyAlignment="1">
      <alignment horizontal="left"/>
    </xf>
    <xf numFmtId="0" fontId="25" fillId="4" borderId="14" xfId="0" applyFont="1" applyFill="1" applyBorder="1"/>
    <xf numFmtId="0" fontId="11" fillId="4" borderId="0" xfId="0" applyFont="1" applyFill="1" applyAlignment="1">
      <alignment horizontal="right"/>
    </xf>
    <xf numFmtId="10" fontId="11" fillId="4" borderId="0" xfId="0" applyNumberFormat="1" applyFont="1" applyFill="1" applyAlignment="1">
      <alignment horizontal="right"/>
    </xf>
    <xf numFmtId="0" fontId="11" fillId="4" borderId="13" xfId="0" applyFont="1" applyFill="1" applyBorder="1"/>
    <xf numFmtId="0" fontId="26" fillId="11" borderId="0" xfId="0" applyFont="1" applyFill="1" applyAlignment="1">
      <alignment horizontal="right"/>
    </xf>
    <xf numFmtId="0" fontId="11" fillId="4" borderId="14" xfId="0" applyFont="1" applyFill="1" applyBorder="1" applyAlignment="1"/>
    <xf numFmtId="0" fontId="27" fillId="11" borderId="0" xfId="0" applyFont="1" applyFill="1" applyAlignment="1">
      <alignment horizontal="right"/>
    </xf>
    <xf numFmtId="0" fontId="19" fillId="11" borderId="0" xfId="0" applyFont="1" applyFill="1" applyAlignment="1"/>
    <xf numFmtId="10" fontId="24" fillId="11" borderId="0" xfId="0" applyNumberFormat="1" applyFont="1" applyFill="1"/>
    <xf numFmtId="10" fontId="24" fillId="11" borderId="0" xfId="0" applyNumberFormat="1" applyFont="1" applyFill="1" applyAlignment="1">
      <alignment horizontal="right"/>
    </xf>
    <xf numFmtId="165" fontId="19" fillId="0" borderId="0" xfId="0" applyNumberFormat="1" applyFont="1" applyAlignment="1">
      <alignment horizontal="left"/>
    </xf>
    <xf numFmtId="0" fontId="19" fillId="11" borderId="0" xfId="0" applyFont="1" applyFill="1" applyAlignment="1">
      <alignment horizontal="right"/>
    </xf>
    <xf numFmtId="0" fontId="24" fillId="11" borderId="0" xfId="0" applyFont="1" applyFill="1"/>
    <xf numFmtId="165" fontId="4" fillId="0" borderId="0" xfId="0" applyNumberFormat="1" applyFont="1" applyAlignment="1">
      <alignment horizontal="left"/>
    </xf>
    <xf numFmtId="0" fontId="19" fillId="0" borderId="0" xfId="0" applyFont="1" applyAlignment="1">
      <alignment horizontal="right"/>
    </xf>
    <xf numFmtId="0" fontId="23" fillId="3" borderId="14" xfId="0" applyFont="1" applyFill="1" applyBorder="1"/>
    <xf numFmtId="0" fontId="4" fillId="3" borderId="0" xfId="0" applyFont="1" applyFill="1" applyAlignment="1">
      <alignment horizontal="right"/>
    </xf>
    <xf numFmtId="0" fontId="4" fillId="3" borderId="13" xfId="0" applyFont="1" applyFill="1" applyBorder="1"/>
    <xf numFmtId="0" fontId="4" fillId="3" borderId="14" xfId="0" applyFont="1" applyFill="1" applyBorder="1" applyAlignment="1"/>
    <xf numFmtId="0" fontId="4" fillId="3" borderId="14" xfId="0" applyFont="1" applyFill="1" applyBorder="1"/>
    <xf numFmtId="0" fontId="4" fillId="0" borderId="14" xfId="0" applyFont="1" applyBorder="1"/>
    <xf numFmtId="0" fontId="9" fillId="3" borderId="3" xfId="0" applyFont="1" applyFill="1" applyBorder="1" applyAlignment="1"/>
    <xf numFmtId="0" fontId="10" fillId="0" borderId="4" xfId="0" applyFont="1" applyBorder="1"/>
    <xf numFmtId="0" fontId="11" fillId="4" borderId="5" xfId="0" applyFont="1" applyFill="1" applyBorder="1" applyAlignment="1">
      <alignment vertical="top" wrapText="1"/>
    </xf>
    <xf numFmtId="0" fontId="10" fillId="0" borderId="6" xfId="0" applyFont="1" applyBorder="1"/>
    <xf numFmtId="0" fontId="7" fillId="5" borderId="7" xfId="0" applyFont="1" applyFill="1" applyBorder="1" applyAlignment="1">
      <alignment horizontal="center" vertical="top" wrapText="1"/>
    </xf>
    <xf numFmtId="0" fontId="10" fillId="0" borderId="8" xfId="0" applyFont="1" applyBorder="1"/>
    <xf numFmtId="0" fontId="10" fillId="0" borderId="9" xfId="0" applyFont="1" applyBorder="1"/>
    <xf numFmtId="0" fontId="7" fillId="6" borderId="7" xfId="0" applyFont="1" applyFill="1" applyBorder="1" applyAlignment="1">
      <alignment horizontal="center" vertical="top" wrapText="1"/>
    </xf>
    <xf numFmtId="0" fontId="7" fillId="7" borderId="10" xfId="0" applyFont="1" applyFill="1" applyBorder="1" applyAlignment="1">
      <alignment horizontal="center" vertical="top" wrapText="1"/>
    </xf>
    <xf numFmtId="0" fontId="10" fillId="0" borderId="11" xfId="0" applyFont="1" applyBorder="1"/>
    <xf numFmtId="0" fontId="10" fillId="0" borderId="12" xfId="0" applyFont="1" applyBorder="1"/>
    <xf numFmtId="0" fontId="9" fillId="3" borderId="5" xfId="0" applyFont="1" applyFill="1" applyBorder="1" applyAlignment="1"/>
  </cellXfs>
  <cellStyles count="1">
    <cellStyle name="Normal" xfId="0" builtinId="0"/>
  </cellStyles>
  <dxfs count="12"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757575"/>
                </a:solidFill>
                <a:latin typeface="+mn-lt"/>
              </a:defRPr>
            </a:pPr>
            <a:r>
              <a:rPr lang="en-US" b="1">
                <a:solidFill>
                  <a:srgbClr val="757575"/>
                </a:solidFill>
                <a:latin typeface="+mn-lt"/>
              </a:rPr>
              <a:t>Antigen Daily Percent Positive</a:t>
            </a:r>
          </a:p>
        </c:rich>
      </c:tx>
      <c:overlay val="0"/>
    </c:title>
    <c:autoTitleDeleted val="0"/>
    <c:plotArea>
      <c:layout/>
      <c:areaChart>
        <c:grouping val="stacked"/>
        <c:varyColors val="1"/>
        <c:ser>
          <c:idx val="0"/>
          <c:order val="0"/>
          <c:spPr>
            <a:solidFill>
              <a:srgbClr val="4A86E8">
                <a:alpha val="50000"/>
              </a:srgbClr>
            </a:solidFill>
            <a:ln w="19050" cmpd="sng">
              <a:solidFill>
                <a:srgbClr val="4A86E8"/>
              </a:solidFill>
            </a:ln>
          </c:spPr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Smart'!$Z$8:$Z$41</c:f>
              <c:numCache>
                <c:formatCode>0.00%</c:formatCode>
                <c:ptCount val="34"/>
                <c:pt idx="0">
                  <c:v>1.4792899408284023E-3</c:v>
                </c:pt>
                <c:pt idx="1">
                  <c:v>0</c:v>
                </c:pt>
                <c:pt idx="2">
                  <c:v>6.006006006006006E-3</c:v>
                </c:pt>
                <c:pt idx="3">
                  <c:v>1.440922190201729E-3</c:v>
                </c:pt>
                <c:pt idx="4">
                  <c:v>4.7999999999999996E-3</c:v>
                </c:pt>
                <c:pt idx="5">
                  <c:v>6.6162570888468808E-3</c:v>
                </c:pt>
                <c:pt idx="6">
                  <c:v>5.0251256281407036E-3</c:v>
                </c:pt>
                <c:pt idx="7">
                  <c:v>2.1770682148040637E-3</c:v>
                </c:pt>
                <c:pt idx="8">
                  <c:v>2.617801047120419E-3</c:v>
                </c:pt>
                <c:pt idx="9">
                  <c:v>1.0752688172043012E-2</c:v>
                </c:pt>
                <c:pt idx="10">
                  <c:v>5.9347181008902079E-3</c:v>
                </c:pt>
                <c:pt idx="11">
                  <c:v>1.7543859649122806E-2</c:v>
                </c:pt>
                <c:pt idx="12">
                  <c:v>1.1688311688311689E-2</c:v>
                </c:pt>
                <c:pt idx="13">
                  <c:v>2.3738872403560832E-2</c:v>
                </c:pt>
                <c:pt idx="14">
                  <c:v>2.9569892473118281E-2</c:v>
                </c:pt>
                <c:pt idx="15">
                  <c:v>7.6923076923076927E-2</c:v>
                </c:pt>
                <c:pt idx="16" formatCode="General">
                  <c:v>0</c:v>
                </c:pt>
                <c:pt idx="17">
                  <c:v>7.8556263269639062E-2</c:v>
                </c:pt>
                <c:pt idx="18">
                  <c:v>5.2941176470588235E-2</c:v>
                </c:pt>
                <c:pt idx="19">
                  <c:v>7.2829131652661069E-2</c:v>
                </c:pt>
                <c:pt idx="20">
                  <c:v>4.3442622950819673E-2</c:v>
                </c:pt>
                <c:pt idx="21">
                  <c:v>3.5823170731707314E-2</c:v>
                </c:pt>
                <c:pt idx="22" formatCode="General">
                  <c:v>0</c:v>
                </c:pt>
                <c:pt idx="23" formatCode="General">
                  <c:v>0</c:v>
                </c:pt>
                <c:pt idx="24" formatCode="General">
                  <c:v>0</c:v>
                </c:pt>
                <c:pt idx="25">
                  <c:v>7.2526121696373694E-2</c:v>
                </c:pt>
                <c:pt idx="26">
                  <c:v>4.8835462058602556E-2</c:v>
                </c:pt>
                <c:pt idx="27">
                  <c:v>7.9914757591901975E-2</c:v>
                </c:pt>
                <c:pt idx="28">
                  <c:v>5.3240740740740741E-2</c:v>
                </c:pt>
                <c:pt idx="29" formatCode="General">
                  <c:v>0</c:v>
                </c:pt>
                <c:pt idx="30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AD-CF47-8C2C-AE9B77243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218153"/>
        <c:axId val="877524418"/>
      </c:areaChart>
      <c:dateAx>
        <c:axId val="19822181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77524418"/>
        <c:crosses val="autoZero"/>
        <c:auto val="1"/>
        <c:lblOffset val="100"/>
        <c:baseTimeUnit val="days"/>
      </c:dateAx>
      <c:valAx>
        <c:axId val="8775244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8221815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757575"/>
                </a:solidFill>
                <a:latin typeface="+mn-lt"/>
              </a:defRPr>
            </a:pPr>
            <a:r>
              <a:rPr b="1">
                <a:solidFill>
                  <a:srgbClr val="757575"/>
                </a:solidFill>
                <a:latin typeface="+mn-lt"/>
              </a:rPr>
              <a:t>Total (PCR + Antigen) Daily Percent Positive</a:t>
            </a:r>
          </a:p>
        </c:rich>
      </c:tx>
      <c:overlay val="0"/>
    </c:title>
    <c:autoTitleDeleted val="0"/>
    <c:plotArea>
      <c:layout/>
      <c:areaChart>
        <c:grouping val="standard"/>
        <c:varyColors val="1"/>
        <c:ser>
          <c:idx val="0"/>
          <c:order val="0"/>
          <c:spPr>
            <a:solidFill>
              <a:srgbClr val="000000">
                <a:alpha val="30000"/>
              </a:srgbClr>
            </a:solidFill>
            <a:ln w="19050" cmpd="sng">
              <a:solidFill>
                <a:srgbClr val="000000"/>
              </a:solidFill>
            </a:ln>
          </c:spPr>
          <c:cat>
            <c:numRef>
              <c:f>'Test All Test Smart'!$B$25:$B$41</c:f>
              <c:numCache>
                <c:formatCode>mm"/"dd"/"yy</c:formatCode>
                <c:ptCount val="17"/>
                <c:pt idx="0">
                  <c:v>44074</c:v>
                </c:pt>
                <c:pt idx="1">
                  <c:v>44075</c:v>
                </c:pt>
                <c:pt idx="2">
                  <c:v>44076</c:v>
                </c:pt>
                <c:pt idx="3">
                  <c:v>44077</c:v>
                </c:pt>
                <c:pt idx="4">
                  <c:v>44078</c:v>
                </c:pt>
                <c:pt idx="5">
                  <c:v>44079</c:v>
                </c:pt>
                <c:pt idx="6">
                  <c:v>44080</c:v>
                </c:pt>
                <c:pt idx="7">
                  <c:v>44081</c:v>
                </c:pt>
                <c:pt idx="8">
                  <c:v>44082</c:v>
                </c:pt>
                <c:pt idx="9">
                  <c:v>44083</c:v>
                </c:pt>
                <c:pt idx="10">
                  <c:v>44084</c:v>
                </c:pt>
                <c:pt idx="11">
                  <c:v>44085</c:v>
                </c:pt>
                <c:pt idx="12">
                  <c:v>44086</c:v>
                </c:pt>
                <c:pt idx="13">
                  <c:v>44087</c:v>
                </c:pt>
                <c:pt idx="14">
                  <c:v>44088</c:v>
                </c:pt>
                <c:pt idx="15">
                  <c:v>44089</c:v>
                </c:pt>
              </c:numCache>
            </c:numRef>
          </c:cat>
          <c:val>
            <c:numRef>
              <c:f>'Test All Test Smart'!$F$25:$F$41</c:f>
              <c:numCache>
                <c:formatCode>0.00%</c:formatCode>
                <c:ptCount val="17"/>
                <c:pt idx="0">
                  <c:v>7.8556263269639062E-2</c:v>
                </c:pt>
                <c:pt idx="1">
                  <c:v>5.04E-2</c:v>
                </c:pt>
                <c:pt idx="2">
                  <c:v>7.2625698324022353E-2</c:v>
                </c:pt>
                <c:pt idx="3">
                  <c:v>4.233226837060703E-2</c:v>
                </c:pt>
                <c:pt idx="4">
                  <c:v>3.5391566265060244E-2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7.2526121696373694E-2</c:v>
                </c:pt>
                <c:pt idx="9">
                  <c:v>4.8835462058602556E-2</c:v>
                </c:pt>
                <c:pt idx="10">
                  <c:v>7.9872204472843447E-2</c:v>
                </c:pt>
                <c:pt idx="11">
                  <c:v>5.2193645990922848E-2</c:v>
                </c:pt>
                <c:pt idx="12" formatCode="General">
                  <c:v>0</c:v>
                </c:pt>
                <c:pt idx="13" formatCode="General">
                  <c:v>0</c:v>
                </c:pt>
                <c:pt idx="14">
                  <c:v>0.13135068153655513</c:v>
                </c:pt>
                <c:pt idx="15">
                  <c:v>0.11643270024772914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0-364C-86AD-B44D1D9A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682325"/>
        <c:axId val="698462156"/>
      </c:areaChart>
      <c:dateAx>
        <c:axId val="15726823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98462156"/>
        <c:crosses val="autoZero"/>
        <c:auto val="1"/>
        <c:lblOffset val="100"/>
        <c:baseTimeUnit val="days"/>
      </c:dateAx>
      <c:valAx>
        <c:axId val="6984621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.0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7268232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r>
              <a:rPr lang="en-US" b="1">
                <a:solidFill>
                  <a:srgbClr val="FFFFFF"/>
                </a:solidFill>
                <a:latin typeface="+mn-lt"/>
              </a:rPr>
              <a:t>TATS Daily Tests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Antigen + PCR</c:v>
          </c:tx>
          <c:spPr>
            <a:solidFill>
              <a:srgbClr val="C27BA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Smart'!$D$8:$D$41</c:f>
              <c:numCache>
                <c:formatCode>General</c:formatCode>
                <c:ptCount val="34"/>
                <c:pt idx="0">
                  <c:v>676</c:v>
                </c:pt>
                <c:pt idx="1">
                  <c:v>446</c:v>
                </c:pt>
                <c:pt idx="2">
                  <c:v>333</c:v>
                </c:pt>
                <c:pt idx="3">
                  <c:v>694</c:v>
                </c:pt>
                <c:pt idx="4">
                  <c:v>625</c:v>
                </c:pt>
                <c:pt idx="5">
                  <c:v>1058</c:v>
                </c:pt>
                <c:pt idx="6">
                  <c:v>1194</c:v>
                </c:pt>
                <c:pt idx="7">
                  <c:v>1378</c:v>
                </c:pt>
                <c:pt idx="8">
                  <c:v>382</c:v>
                </c:pt>
                <c:pt idx="9">
                  <c:v>93</c:v>
                </c:pt>
                <c:pt idx="10">
                  <c:v>708</c:v>
                </c:pt>
                <c:pt idx="11">
                  <c:v>387</c:v>
                </c:pt>
                <c:pt idx="12">
                  <c:v>784</c:v>
                </c:pt>
                <c:pt idx="13">
                  <c:v>362</c:v>
                </c:pt>
                <c:pt idx="14">
                  <c:v>461</c:v>
                </c:pt>
                <c:pt idx="15">
                  <c:v>248</c:v>
                </c:pt>
                <c:pt idx="16">
                  <c:v>0</c:v>
                </c:pt>
                <c:pt idx="17">
                  <c:v>471</c:v>
                </c:pt>
                <c:pt idx="18">
                  <c:v>1250</c:v>
                </c:pt>
                <c:pt idx="19">
                  <c:v>1432</c:v>
                </c:pt>
                <c:pt idx="20">
                  <c:v>1252</c:v>
                </c:pt>
                <c:pt idx="21">
                  <c:v>1328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1627</c:v>
                </c:pt>
                <c:pt idx="26">
                  <c:v>1331</c:v>
                </c:pt>
                <c:pt idx="27">
                  <c:v>1878</c:v>
                </c:pt>
                <c:pt idx="28">
                  <c:v>1322</c:v>
                </c:pt>
                <c:pt idx="29">
                  <c:v>0</c:v>
                </c:pt>
                <c:pt idx="30">
                  <c:v>0</c:v>
                </c:pt>
                <c:pt idx="31">
                  <c:v>1614</c:v>
                </c:pt>
                <c:pt idx="32">
                  <c:v>1211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D631-DD49-8A10-01F625A17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3598174"/>
        <c:axId val="581778395"/>
      </c:barChart>
      <c:dateAx>
        <c:axId val="6035981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 rot="-1800000"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581778395"/>
        <c:crosses val="autoZero"/>
        <c:auto val="1"/>
        <c:lblOffset val="100"/>
        <c:baseTimeUnit val="days"/>
      </c:dateAx>
      <c:valAx>
        <c:axId val="581778395"/>
        <c:scaling>
          <c:orientation val="minMax"/>
        </c:scaling>
        <c:delete val="0"/>
        <c:axPos val="l"/>
        <c:majorGridlines>
          <c:spPr>
            <a:ln>
              <a:solidFill>
                <a:srgbClr val="C27BA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C27BA0"/>
                </a:solidFill>
                <a:latin typeface="+mn-lt"/>
              </a:defRPr>
            </a:pPr>
            <a:endParaRPr lang="en-US"/>
          </a:p>
        </c:txPr>
        <c:crossAx val="60359817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 lvl="0" rtl="0">
              <a:defRPr>
                <a:solidFill>
                  <a:srgbClr val="FFFFFF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 lvl="0" rtl="0">
            <a:defRPr b="0">
              <a:solidFill>
                <a:srgbClr val="CCCCCC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000000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r>
              <a:rPr lang="en-US" b="1">
                <a:solidFill>
                  <a:srgbClr val="FFFFFF"/>
                </a:solidFill>
                <a:latin typeface="+mn-lt"/>
              </a:rPr>
              <a:t>TATS Daily Positives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N</c:v>
          </c:tx>
          <c:spPr>
            <a:solidFill>
              <a:srgbClr val="C27BA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Smart'!$E$8:$E$41</c:f>
              <c:numCache>
                <c:formatCode>General</c:formatCode>
                <c:ptCount val="34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6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3</c:v>
                </c:pt>
                <c:pt idx="16">
                  <c:v>0</c:v>
                </c:pt>
                <c:pt idx="17">
                  <c:v>37</c:v>
                </c:pt>
                <c:pt idx="18">
                  <c:v>63</c:v>
                </c:pt>
                <c:pt idx="19">
                  <c:v>104</c:v>
                </c:pt>
                <c:pt idx="20">
                  <c:v>53</c:v>
                </c:pt>
                <c:pt idx="21">
                  <c:v>47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118</c:v>
                </c:pt>
                <c:pt idx="26">
                  <c:v>65</c:v>
                </c:pt>
                <c:pt idx="27">
                  <c:v>150</c:v>
                </c:pt>
                <c:pt idx="28">
                  <c:v>69</c:v>
                </c:pt>
                <c:pt idx="29">
                  <c:v>0</c:v>
                </c:pt>
                <c:pt idx="30">
                  <c:v>0</c:v>
                </c:pt>
                <c:pt idx="31">
                  <c:v>212</c:v>
                </c:pt>
                <c:pt idx="32">
                  <c:v>141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BAF-2E4F-9D0A-89CA576C7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9677128"/>
        <c:axId val="1538278325"/>
      </c:barChart>
      <c:lineChart>
        <c:grouping val="standard"/>
        <c:varyColors val="0"/>
        <c:ser>
          <c:idx val="1"/>
          <c:order val="1"/>
          <c:tx>
            <c:v>%</c:v>
          </c:tx>
          <c:spPr>
            <a:ln w="38100" cmpd="sng">
              <a:solidFill>
                <a:srgbClr val="FFFFFF"/>
              </a:solidFill>
            </a:ln>
          </c:spPr>
          <c:marker>
            <c:symbol val="none"/>
          </c:marker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Smart'!$F$8:$F$41</c:f>
              <c:numCache>
                <c:formatCode>0.00%</c:formatCode>
                <c:ptCount val="34"/>
                <c:pt idx="0">
                  <c:v>1.4792899408284023E-3</c:v>
                </c:pt>
                <c:pt idx="1">
                  <c:v>0</c:v>
                </c:pt>
                <c:pt idx="2">
                  <c:v>6.006006006006006E-3</c:v>
                </c:pt>
                <c:pt idx="3">
                  <c:v>1.440922190201729E-3</c:v>
                </c:pt>
                <c:pt idx="4">
                  <c:v>4.7999999999999996E-3</c:v>
                </c:pt>
                <c:pt idx="5">
                  <c:v>6.6162570888468808E-3</c:v>
                </c:pt>
                <c:pt idx="6">
                  <c:v>5.0251256281407036E-3</c:v>
                </c:pt>
                <c:pt idx="7">
                  <c:v>2.1770682148040637E-3</c:v>
                </c:pt>
                <c:pt idx="8">
                  <c:v>2.617801047120419E-3</c:v>
                </c:pt>
                <c:pt idx="9">
                  <c:v>1.0752688172043012E-2</c:v>
                </c:pt>
                <c:pt idx="10">
                  <c:v>5.6497175141242938E-3</c:v>
                </c:pt>
                <c:pt idx="11">
                  <c:v>1.5503875968992248E-2</c:v>
                </c:pt>
                <c:pt idx="12">
                  <c:v>1.1479591836734694E-2</c:v>
                </c:pt>
                <c:pt idx="13">
                  <c:v>2.2099447513812154E-2</c:v>
                </c:pt>
                <c:pt idx="14">
                  <c:v>2.3861171366594359E-2</c:v>
                </c:pt>
                <c:pt idx="15">
                  <c:v>1.2096774193548387E-2</c:v>
                </c:pt>
                <c:pt idx="16" formatCode="General">
                  <c:v>0</c:v>
                </c:pt>
                <c:pt idx="17">
                  <c:v>7.8556263269639062E-2</c:v>
                </c:pt>
                <c:pt idx="18">
                  <c:v>5.04E-2</c:v>
                </c:pt>
                <c:pt idx="19">
                  <c:v>7.2625698324022353E-2</c:v>
                </c:pt>
                <c:pt idx="20">
                  <c:v>4.233226837060703E-2</c:v>
                </c:pt>
                <c:pt idx="21">
                  <c:v>3.5391566265060244E-2</c:v>
                </c:pt>
                <c:pt idx="22" formatCode="General">
                  <c:v>0</c:v>
                </c:pt>
                <c:pt idx="23" formatCode="General">
                  <c:v>0</c:v>
                </c:pt>
                <c:pt idx="24" formatCode="General">
                  <c:v>0</c:v>
                </c:pt>
                <c:pt idx="25">
                  <c:v>7.2526121696373694E-2</c:v>
                </c:pt>
                <c:pt idx="26">
                  <c:v>4.8835462058602556E-2</c:v>
                </c:pt>
                <c:pt idx="27">
                  <c:v>7.9872204472843447E-2</c:v>
                </c:pt>
                <c:pt idx="28">
                  <c:v>5.2193645990922848E-2</c:v>
                </c:pt>
                <c:pt idx="29" formatCode="General">
                  <c:v>0</c:v>
                </c:pt>
                <c:pt idx="30" formatCode="General">
                  <c:v>0</c:v>
                </c:pt>
                <c:pt idx="31">
                  <c:v>0.13135068153655513</c:v>
                </c:pt>
                <c:pt idx="32">
                  <c:v>0.11643270024772914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F-2E4F-9D0A-89CA576C7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406963"/>
        <c:axId val="2144702080"/>
      </c:lineChart>
      <c:dateAx>
        <c:axId val="197967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 rot="-1800000"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1538278325"/>
        <c:crosses val="autoZero"/>
        <c:auto val="1"/>
        <c:lblOffset val="100"/>
        <c:baseTimeUnit val="days"/>
      </c:dateAx>
      <c:valAx>
        <c:axId val="1538278325"/>
        <c:scaling>
          <c:orientation val="minMax"/>
        </c:scaling>
        <c:delete val="0"/>
        <c:axPos val="l"/>
        <c:majorGridlines>
          <c:spPr>
            <a:ln>
              <a:solidFill>
                <a:srgbClr val="C27BA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C27BA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C27BA0"/>
                </a:solidFill>
                <a:latin typeface="+mn-lt"/>
              </a:defRPr>
            </a:pPr>
            <a:endParaRPr lang="en-US"/>
          </a:p>
        </c:txPr>
        <c:crossAx val="1979677128"/>
        <c:crosses val="autoZero"/>
        <c:crossBetween val="between"/>
      </c:valAx>
      <c:dateAx>
        <c:axId val="1047406963"/>
        <c:scaling>
          <c:orientation val="minMax"/>
        </c:scaling>
        <c:delete val="1"/>
        <c:axPos val="b"/>
        <c:numFmt formatCode="mm&quot;/&quot;dd&quot;/&quot;yy" sourceLinked="1"/>
        <c:majorTickMark val="none"/>
        <c:minorTickMark val="none"/>
        <c:tickLblPos val="nextTo"/>
        <c:crossAx val="2144702080"/>
        <c:crosses val="autoZero"/>
        <c:auto val="1"/>
        <c:lblOffset val="100"/>
        <c:baseTimeUnit val="days"/>
      </c:dateAx>
      <c:valAx>
        <c:axId val="2144702080"/>
        <c:scaling>
          <c:orientation val="minMax"/>
          <c:max val="0.1"/>
        </c:scaling>
        <c:delete val="0"/>
        <c:axPos val="r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%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1047406963"/>
        <c:crosses val="max"/>
        <c:crossBetween val="between"/>
      </c:valAx>
    </c:plotArea>
    <c:plotVisOnly val="1"/>
    <c:dispBlanksAs val="zero"/>
    <c:showDLblsOverMax val="1"/>
  </c:chart>
  <c:spPr>
    <a:solidFill>
      <a:srgbClr val="000000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r>
              <a:rPr lang="en-US" b="1">
                <a:solidFill>
                  <a:srgbClr val="FFFFFF"/>
                </a:solidFill>
                <a:latin typeface="+mn-lt"/>
              </a:rPr>
              <a:t>TATS To Date (07/31--) Tests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Antigen + PCR</c:v>
          </c:tx>
          <c:spPr>
            <a:solidFill>
              <a:srgbClr val="C27BA0"/>
            </a:solidFill>
          </c:spPr>
          <c:invertIfNegative val="1"/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Smart'!$I$8:$I$41</c:f>
              <c:numCache>
                <c:formatCode>General</c:formatCode>
                <c:ptCount val="34"/>
                <c:pt idx="0">
                  <c:v>2137</c:v>
                </c:pt>
                <c:pt idx="1">
                  <c:v>2583</c:v>
                </c:pt>
                <c:pt idx="2">
                  <c:v>2916</c:v>
                </c:pt>
                <c:pt idx="3">
                  <c:v>3610</c:v>
                </c:pt>
                <c:pt idx="4">
                  <c:v>4235</c:v>
                </c:pt>
                <c:pt idx="5">
                  <c:v>5293</c:v>
                </c:pt>
                <c:pt idx="6">
                  <c:v>6487</c:v>
                </c:pt>
                <c:pt idx="7">
                  <c:v>7865</c:v>
                </c:pt>
                <c:pt idx="8">
                  <c:v>8247</c:v>
                </c:pt>
                <c:pt idx="9">
                  <c:v>8340</c:v>
                </c:pt>
                <c:pt idx="10">
                  <c:v>9048</c:v>
                </c:pt>
                <c:pt idx="11">
                  <c:v>9435</c:v>
                </c:pt>
                <c:pt idx="12">
                  <c:v>10219</c:v>
                </c:pt>
                <c:pt idx="13">
                  <c:v>10581</c:v>
                </c:pt>
                <c:pt idx="14">
                  <c:v>11042</c:v>
                </c:pt>
                <c:pt idx="15">
                  <c:v>11290</c:v>
                </c:pt>
                <c:pt idx="16">
                  <c:v>11290</c:v>
                </c:pt>
                <c:pt idx="17">
                  <c:v>11761</c:v>
                </c:pt>
                <c:pt idx="18">
                  <c:v>13011</c:v>
                </c:pt>
                <c:pt idx="19">
                  <c:v>14443</c:v>
                </c:pt>
                <c:pt idx="20">
                  <c:v>15695</c:v>
                </c:pt>
                <c:pt idx="21">
                  <c:v>17023</c:v>
                </c:pt>
                <c:pt idx="22">
                  <c:v>17023</c:v>
                </c:pt>
                <c:pt idx="23">
                  <c:v>17023</c:v>
                </c:pt>
                <c:pt idx="24">
                  <c:v>17023</c:v>
                </c:pt>
                <c:pt idx="25">
                  <c:v>18650</c:v>
                </c:pt>
                <c:pt idx="26">
                  <c:v>19981</c:v>
                </c:pt>
                <c:pt idx="27">
                  <c:v>21859</c:v>
                </c:pt>
                <c:pt idx="28">
                  <c:v>23181</c:v>
                </c:pt>
                <c:pt idx="29">
                  <c:v>23181</c:v>
                </c:pt>
                <c:pt idx="30">
                  <c:v>23181</c:v>
                </c:pt>
                <c:pt idx="31">
                  <c:v>24795</c:v>
                </c:pt>
                <c:pt idx="32">
                  <c:v>26006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0130-3B46-A2E9-060D4E06C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324668"/>
        <c:axId val="350816627"/>
      </c:barChart>
      <c:dateAx>
        <c:axId val="13483246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FFFFFF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 rot="-1800000"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350816627"/>
        <c:crosses val="autoZero"/>
        <c:auto val="1"/>
        <c:lblOffset val="100"/>
        <c:baseTimeUnit val="days"/>
      </c:dateAx>
      <c:valAx>
        <c:axId val="350816627"/>
        <c:scaling>
          <c:orientation val="minMax"/>
        </c:scaling>
        <c:delete val="0"/>
        <c:axPos val="l"/>
        <c:majorGridlines>
          <c:spPr>
            <a:ln>
              <a:solidFill>
                <a:srgbClr val="C27BA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C27BA0"/>
                </a:solidFill>
                <a:latin typeface="+mn-lt"/>
              </a:defRPr>
            </a:pPr>
            <a:endParaRPr lang="en-US"/>
          </a:p>
        </c:txPr>
        <c:crossAx val="134832466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 lvl="0" rtl="0">
              <a:defRPr>
                <a:solidFill>
                  <a:srgbClr val="FFFFFF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 lvl="0" rtl="0">
            <a:defRPr b="0">
              <a:solidFill>
                <a:srgbClr val="FFFFFF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000000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r>
              <a:rPr lang="en-US" b="1">
                <a:solidFill>
                  <a:srgbClr val="FFFFFF"/>
                </a:solidFill>
                <a:latin typeface="+mn-lt"/>
              </a:rPr>
              <a:t>TATS To Date (07/31--) Positives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N</c:v>
          </c:tx>
          <c:spPr>
            <a:solidFill>
              <a:srgbClr val="C27BA0"/>
            </a:solidFill>
          </c:spPr>
          <c:invertIfNegative val="1"/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Smart'!$J$8:$J$41</c:f>
              <c:numCache>
                <c:formatCode>General</c:formatCode>
                <c:ptCount val="34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16</c:v>
                </c:pt>
                <c:pt idx="6">
                  <c:v>22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31</c:v>
                </c:pt>
                <c:pt idx="11">
                  <c:v>37</c:v>
                </c:pt>
                <c:pt idx="12">
                  <c:v>46</c:v>
                </c:pt>
                <c:pt idx="13">
                  <c:v>54</c:v>
                </c:pt>
                <c:pt idx="14">
                  <c:v>65</c:v>
                </c:pt>
                <c:pt idx="15">
                  <c:v>68</c:v>
                </c:pt>
                <c:pt idx="16">
                  <c:v>68</c:v>
                </c:pt>
                <c:pt idx="17">
                  <c:v>105</c:v>
                </c:pt>
                <c:pt idx="18">
                  <c:v>168</c:v>
                </c:pt>
                <c:pt idx="19">
                  <c:v>272</c:v>
                </c:pt>
                <c:pt idx="20">
                  <c:v>325</c:v>
                </c:pt>
                <c:pt idx="21">
                  <c:v>372</c:v>
                </c:pt>
                <c:pt idx="22">
                  <c:v>372</c:v>
                </c:pt>
                <c:pt idx="23">
                  <c:v>372</c:v>
                </c:pt>
                <c:pt idx="24">
                  <c:v>372</c:v>
                </c:pt>
                <c:pt idx="25">
                  <c:v>490</c:v>
                </c:pt>
                <c:pt idx="26">
                  <c:v>555</c:v>
                </c:pt>
                <c:pt idx="27">
                  <c:v>705</c:v>
                </c:pt>
                <c:pt idx="28">
                  <c:v>774</c:v>
                </c:pt>
                <c:pt idx="29">
                  <c:v>774</c:v>
                </c:pt>
                <c:pt idx="30">
                  <c:v>774</c:v>
                </c:pt>
                <c:pt idx="31">
                  <c:v>986</c:v>
                </c:pt>
                <c:pt idx="32">
                  <c:v>1127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8764-8344-B221-A0411A26F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8744880"/>
        <c:axId val="1909440052"/>
      </c:barChart>
      <c:lineChart>
        <c:grouping val="standard"/>
        <c:varyColors val="0"/>
        <c:ser>
          <c:idx val="1"/>
          <c:order val="1"/>
          <c:tx>
            <c:v>%</c:v>
          </c:tx>
          <c:spPr>
            <a:ln w="38100" cmpd="sng">
              <a:solidFill>
                <a:srgbClr val="FFFFFF"/>
              </a:solidFill>
            </a:ln>
          </c:spPr>
          <c:marker>
            <c:symbol val="none"/>
          </c:marker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Smart'!$K$8:$K$41</c:f>
              <c:numCache>
                <c:formatCode>0.00%</c:formatCode>
                <c:ptCount val="34"/>
                <c:pt idx="0">
                  <c:v>1.4038371548900327E-3</c:v>
                </c:pt>
                <c:pt idx="1">
                  <c:v>1.1614401858304297E-3</c:v>
                </c:pt>
                <c:pt idx="2">
                  <c:v>1.7146776406035665E-3</c:v>
                </c:pt>
                <c:pt idx="3">
                  <c:v>1.6620498614958448E-3</c:v>
                </c:pt>
                <c:pt idx="4">
                  <c:v>2.1251475796930344E-3</c:v>
                </c:pt>
                <c:pt idx="5">
                  <c:v>3.0228603816361234E-3</c:v>
                </c:pt>
                <c:pt idx="6">
                  <c:v>3.3913981809773393E-3</c:v>
                </c:pt>
                <c:pt idx="7">
                  <c:v>3.1786395422759061E-3</c:v>
                </c:pt>
                <c:pt idx="8">
                  <c:v>3.1526615739056628E-3</c:v>
                </c:pt>
                <c:pt idx="9">
                  <c:v>3.237410071942446E-3</c:v>
                </c:pt>
                <c:pt idx="10">
                  <c:v>3.4261715296198055E-3</c:v>
                </c:pt>
                <c:pt idx="11">
                  <c:v>3.9215686274509803E-3</c:v>
                </c:pt>
                <c:pt idx="12">
                  <c:v>4.5014189255308742E-3</c:v>
                </c:pt>
                <c:pt idx="13">
                  <c:v>5.1034873830450812E-3</c:v>
                </c:pt>
                <c:pt idx="14">
                  <c:v>5.8866147437058505E-3</c:v>
                </c:pt>
                <c:pt idx="15">
                  <c:v>1.0608957674288232E-2</c:v>
                </c:pt>
                <c:pt idx="16">
                  <c:v>1.0608957674288232E-2</c:v>
                </c:pt>
                <c:pt idx="17">
                  <c:v>8.9278122608621724E-3</c:v>
                </c:pt>
                <c:pt idx="18">
                  <c:v>1.2912151256629006E-2</c:v>
                </c:pt>
                <c:pt idx="19">
                  <c:v>1.8832652496018832E-2</c:v>
                </c:pt>
                <c:pt idx="20">
                  <c:v>2.0707231602421154E-2</c:v>
                </c:pt>
                <c:pt idx="21">
                  <c:v>2.1852787405275215E-2</c:v>
                </c:pt>
                <c:pt idx="22">
                  <c:v>2.1852787405275215E-2</c:v>
                </c:pt>
                <c:pt idx="23">
                  <c:v>2.1852787405275215E-2</c:v>
                </c:pt>
                <c:pt idx="24">
                  <c:v>2.1852787405275215E-2</c:v>
                </c:pt>
                <c:pt idx="25">
                  <c:v>2.6273458445040216E-2</c:v>
                </c:pt>
                <c:pt idx="26">
                  <c:v>2.777638756818978E-2</c:v>
                </c:pt>
                <c:pt idx="27">
                  <c:v>3.2252161581042132E-2</c:v>
                </c:pt>
                <c:pt idx="28">
                  <c:v>3.3389413744014496E-2</c:v>
                </c:pt>
                <c:pt idx="29">
                  <c:v>3.3389413744014496E-2</c:v>
                </c:pt>
                <c:pt idx="30">
                  <c:v>3.3389413744014496E-2</c:v>
                </c:pt>
                <c:pt idx="31">
                  <c:v>3.9766081871345033E-2</c:v>
                </c:pt>
                <c:pt idx="32">
                  <c:v>4.3336153195416442E-2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64-8344-B221-A0411A26F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872325"/>
        <c:axId val="1870078470"/>
      </c:lineChart>
      <c:dateAx>
        <c:axId val="10874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FFFFFF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 rot="-1800000"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1909440052"/>
        <c:crosses val="autoZero"/>
        <c:auto val="1"/>
        <c:lblOffset val="100"/>
        <c:baseTimeUnit val="days"/>
      </c:dateAx>
      <c:valAx>
        <c:axId val="1909440052"/>
        <c:scaling>
          <c:orientation val="minMax"/>
        </c:scaling>
        <c:delete val="0"/>
        <c:axPos val="l"/>
        <c:majorGridlines>
          <c:spPr>
            <a:ln>
              <a:solidFill>
                <a:srgbClr val="C27BA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C27BA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C27BA0"/>
                </a:solidFill>
                <a:latin typeface="+mn-lt"/>
              </a:defRPr>
            </a:pPr>
            <a:endParaRPr lang="en-US"/>
          </a:p>
        </c:txPr>
        <c:crossAx val="108744880"/>
        <c:crosses val="autoZero"/>
        <c:crossBetween val="between"/>
      </c:valAx>
      <c:dateAx>
        <c:axId val="936872325"/>
        <c:scaling>
          <c:orientation val="minMax"/>
        </c:scaling>
        <c:delete val="1"/>
        <c:axPos val="b"/>
        <c:numFmt formatCode="mm&quot;/&quot;dd&quot;/&quot;yy" sourceLinked="1"/>
        <c:majorTickMark val="none"/>
        <c:minorTickMark val="none"/>
        <c:tickLblPos val="nextTo"/>
        <c:crossAx val="1870078470"/>
        <c:crosses val="autoZero"/>
        <c:auto val="1"/>
        <c:lblOffset val="100"/>
        <c:baseTimeUnit val="days"/>
      </c:dateAx>
      <c:valAx>
        <c:axId val="1870078470"/>
        <c:scaling>
          <c:orientation val="minMax"/>
          <c:max val="0.05"/>
        </c:scaling>
        <c:delete val="0"/>
        <c:axPos val="r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%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936872325"/>
        <c:crosses val="max"/>
        <c:crossBetween val="between"/>
      </c:valAx>
    </c:plotArea>
    <c:plotVisOnly val="1"/>
    <c:dispBlanksAs val="zero"/>
    <c:showDLblsOverMax val="1"/>
  </c:chart>
  <c:spPr>
    <a:solidFill>
      <a:srgbClr val="000000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r>
              <a:rPr b="1">
                <a:solidFill>
                  <a:srgbClr val="FFFFFF"/>
                </a:solidFill>
                <a:latin typeface="+mn-lt"/>
              </a:rPr>
              <a:t>TATS Daily Tests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Antigen</c:v>
          </c:tx>
          <c:spPr>
            <a:solidFill>
              <a:srgbClr val="6D9EEB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Smart'!$X$8:$X$41</c:f>
              <c:numCache>
                <c:formatCode>General</c:formatCode>
                <c:ptCount val="34"/>
                <c:pt idx="0">
                  <c:v>676</c:v>
                </c:pt>
                <c:pt idx="1">
                  <c:v>446</c:v>
                </c:pt>
                <c:pt idx="2">
                  <c:v>333</c:v>
                </c:pt>
                <c:pt idx="3">
                  <c:v>694</c:v>
                </c:pt>
                <c:pt idx="4">
                  <c:v>625</c:v>
                </c:pt>
                <c:pt idx="5">
                  <c:v>1058</c:v>
                </c:pt>
                <c:pt idx="6">
                  <c:v>1194</c:v>
                </c:pt>
                <c:pt idx="7">
                  <c:v>1378</c:v>
                </c:pt>
                <c:pt idx="8">
                  <c:v>382</c:v>
                </c:pt>
                <c:pt idx="9">
                  <c:v>93</c:v>
                </c:pt>
                <c:pt idx="10">
                  <c:v>674</c:v>
                </c:pt>
                <c:pt idx="11">
                  <c:v>342</c:v>
                </c:pt>
                <c:pt idx="12">
                  <c:v>770</c:v>
                </c:pt>
                <c:pt idx="13">
                  <c:v>337</c:v>
                </c:pt>
                <c:pt idx="14">
                  <c:v>372</c:v>
                </c:pt>
                <c:pt idx="15">
                  <c:v>13</c:v>
                </c:pt>
                <c:pt idx="16">
                  <c:v>0</c:v>
                </c:pt>
                <c:pt idx="17">
                  <c:v>471</c:v>
                </c:pt>
                <c:pt idx="18">
                  <c:v>1190</c:v>
                </c:pt>
                <c:pt idx="19">
                  <c:v>1428</c:v>
                </c:pt>
                <c:pt idx="20">
                  <c:v>1220</c:v>
                </c:pt>
                <c:pt idx="21">
                  <c:v>1312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1627</c:v>
                </c:pt>
                <c:pt idx="26">
                  <c:v>1331</c:v>
                </c:pt>
                <c:pt idx="27">
                  <c:v>1877</c:v>
                </c:pt>
                <c:pt idx="28">
                  <c:v>1296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709-1A48-805D-0B3A850BF6A3}"/>
            </c:ext>
          </c:extLst>
        </c:ser>
        <c:ser>
          <c:idx val="1"/>
          <c:order val="1"/>
          <c:tx>
            <c:v>PCR</c:v>
          </c:tx>
          <c:spPr>
            <a:solidFill>
              <a:srgbClr val="FFE599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'Test All Test Smart'!$B$8:$B$41</c:f>
              <c:numCache>
                <c:formatCode>mm"/"dd"/"yy</c:formatCode>
                <c:ptCount val="34"/>
                <c:pt idx="0">
                  <c:v>44057</c:v>
                </c:pt>
                <c:pt idx="1">
                  <c:v>44058</c:v>
                </c:pt>
                <c:pt idx="2">
                  <c:v>44059</c:v>
                </c:pt>
                <c:pt idx="3">
                  <c:v>44060</c:v>
                </c:pt>
                <c:pt idx="4">
                  <c:v>44061</c:v>
                </c:pt>
                <c:pt idx="5">
                  <c:v>44062</c:v>
                </c:pt>
                <c:pt idx="6">
                  <c:v>44063</c:v>
                </c:pt>
                <c:pt idx="7">
                  <c:v>44064</c:v>
                </c:pt>
                <c:pt idx="8">
                  <c:v>44065</c:v>
                </c:pt>
                <c:pt idx="9">
                  <c:v>44066</c:v>
                </c:pt>
                <c:pt idx="10">
                  <c:v>44067</c:v>
                </c:pt>
                <c:pt idx="11">
                  <c:v>44068</c:v>
                </c:pt>
                <c:pt idx="12">
                  <c:v>44069</c:v>
                </c:pt>
                <c:pt idx="13">
                  <c:v>44070</c:v>
                </c:pt>
                <c:pt idx="14">
                  <c:v>44071</c:v>
                </c:pt>
                <c:pt idx="15">
                  <c:v>44072</c:v>
                </c:pt>
                <c:pt idx="16">
                  <c:v>44073</c:v>
                </c:pt>
                <c:pt idx="17">
                  <c:v>44074</c:v>
                </c:pt>
                <c:pt idx="18">
                  <c:v>44075</c:v>
                </c:pt>
                <c:pt idx="19">
                  <c:v>44076</c:v>
                </c:pt>
                <c:pt idx="20">
                  <c:v>44077</c:v>
                </c:pt>
                <c:pt idx="21">
                  <c:v>44078</c:v>
                </c:pt>
                <c:pt idx="22">
                  <c:v>44079</c:v>
                </c:pt>
                <c:pt idx="23">
                  <c:v>44080</c:v>
                </c:pt>
                <c:pt idx="24">
                  <c:v>44081</c:v>
                </c:pt>
                <c:pt idx="25">
                  <c:v>44082</c:v>
                </c:pt>
                <c:pt idx="26">
                  <c:v>44083</c:v>
                </c:pt>
                <c:pt idx="27">
                  <c:v>44084</c:v>
                </c:pt>
                <c:pt idx="28">
                  <c:v>44085</c:v>
                </c:pt>
                <c:pt idx="29">
                  <c:v>44086</c:v>
                </c:pt>
                <c:pt idx="30">
                  <c:v>44087</c:v>
                </c:pt>
                <c:pt idx="31">
                  <c:v>44088</c:v>
                </c:pt>
                <c:pt idx="32">
                  <c:v>44089</c:v>
                </c:pt>
              </c:numCache>
            </c:numRef>
          </c:cat>
          <c:val>
            <c:numRef>
              <c:f>'Test All Test Smart'!$N$8:$N$41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34</c:v>
                </c:pt>
                <c:pt idx="11">
                  <c:v>45</c:v>
                </c:pt>
                <c:pt idx="12">
                  <c:v>14</c:v>
                </c:pt>
                <c:pt idx="13">
                  <c:v>25</c:v>
                </c:pt>
                <c:pt idx="14">
                  <c:v>89</c:v>
                </c:pt>
                <c:pt idx="15">
                  <c:v>235</c:v>
                </c:pt>
                <c:pt idx="16">
                  <c:v>0</c:v>
                </c:pt>
                <c:pt idx="17">
                  <c:v>0</c:v>
                </c:pt>
                <c:pt idx="18">
                  <c:v>60</c:v>
                </c:pt>
                <c:pt idx="19">
                  <c:v>4</c:v>
                </c:pt>
                <c:pt idx="20">
                  <c:v>32</c:v>
                </c:pt>
                <c:pt idx="21">
                  <c:v>16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26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9709-1A48-805D-0B3A850BF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2486936"/>
        <c:axId val="349155374"/>
      </c:barChart>
      <c:dateAx>
        <c:axId val="209248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FFFFFF"/>
                    </a:solidFill>
                    <a:latin typeface="+mn-lt"/>
                  </a:defRPr>
                </a:pPr>
                <a:r>
                  <a:rPr b="0">
                    <a:solidFill>
                      <a:srgbClr val="FFFFFF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349155374"/>
        <c:crosses val="autoZero"/>
        <c:auto val="1"/>
        <c:lblOffset val="100"/>
        <c:baseTimeUnit val="days"/>
      </c:dateAx>
      <c:valAx>
        <c:axId val="349155374"/>
        <c:scaling>
          <c:orientation val="minMax"/>
        </c:scaling>
        <c:delete val="0"/>
        <c:axPos val="l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209248693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FFFFFF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FFFFFF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 lvl="0">
            <a:defRPr b="0">
              <a:solidFill>
                <a:srgbClr val="CCCCCC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000000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757575"/>
                </a:solidFill>
                <a:latin typeface="+mn-lt"/>
              </a:defRPr>
            </a:pPr>
            <a:r>
              <a:rPr lang="en-US" b="1">
                <a:solidFill>
                  <a:srgbClr val="757575"/>
                </a:solidFill>
                <a:latin typeface="+mn-lt"/>
              </a:rPr>
              <a:t>Daily Percent Positive</a:t>
            </a:r>
          </a:p>
        </c:rich>
      </c:tx>
      <c:overlay val="0"/>
    </c:title>
    <c:autoTitleDeleted val="0"/>
    <c:plotArea>
      <c:layout/>
      <c:areaChart>
        <c:grouping val="standard"/>
        <c:varyColors val="1"/>
        <c:ser>
          <c:idx val="0"/>
          <c:order val="0"/>
          <c:spPr>
            <a:solidFill>
              <a:schemeClr val="dk1">
                <a:alpha val="30000"/>
              </a:schemeClr>
            </a:solidFill>
            <a:ln w="19050" cmpd="sng">
              <a:solidFill>
                <a:schemeClr val="dk1"/>
              </a:solidFill>
            </a:ln>
          </c:spPr>
          <c:cat>
            <c:numRef>
              <c:f>'Campus Health (WIP)'!$B$29:$B$1026</c:f>
              <c:numCache>
                <c:formatCode>mm"/"dd"/"yy</c:formatCode>
                <c:ptCount val="998"/>
                <c:pt idx="0">
                  <c:v>44076</c:v>
                </c:pt>
                <c:pt idx="1">
                  <c:v>44077</c:v>
                </c:pt>
                <c:pt idx="2">
                  <c:v>44078</c:v>
                </c:pt>
                <c:pt idx="3">
                  <c:v>44079</c:v>
                </c:pt>
                <c:pt idx="4">
                  <c:v>44080</c:v>
                </c:pt>
                <c:pt idx="5">
                  <c:v>44081</c:v>
                </c:pt>
                <c:pt idx="6">
                  <c:v>44082</c:v>
                </c:pt>
                <c:pt idx="7">
                  <c:v>44083</c:v>
                </c:pt>
                <c:pt idx="8">
                  <c:v>44084</c:v>
                </c:pt>
                <c:pt idx="9">
                  <c:v>44085</c:v>
                </c:pt>
                <c:pt idx="10">
                  <c:v>44086</c:v>
                </c:pt>
                <c:pt idx="11">
                  <c:v>44087</c:v>
                </c:pt>
                <c:pt idx="12">
                  <c:v>44088</c:v>
                </c:pt>
                <c:pt idx="13">
                  <c:v>44089</c:v>
                </c:pt>
              </c:numCache>
            </c:numRef>
          </c:cat>
          <c:val>
            <c:numRef>
              <c:f>'Campus Health (WIP)'!$F$29:$F$1026</c:f>
              <c:numCache>
                <c:formatCode>0.00%</c:formatCode>
                <c:ptCount val="998"/>
                <c:pt idx="0">
                  <c:v>0.25</c:v>
                </c:pt>
                <c:pt idx="1">
                  <c:v>0.35294117647058826</c:v>
                </c:pt>
                <c:pt idx="2">
                  <c:v>0.27826086956521739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0.41558441558441561</c:v>
                </c:pt>
                <c:pt idx="7">
                  <c:v>0.41284403669724773</c:v>
                </c:pt>
                <c:pt idx="8">
                  <c:v>0.40707964601769914</c:v>
                </c:pt>
                <c:pt idx="9">
                  <c:v>0.33684210526315789</c:v>
                </c:pt>
                <c:pt idx="10" formatCode="General">
                  <c:v>0</c:v>
                </c:pt>
                <c:pt idx="11" formatCode="General">
                  <c:v>0</c:v>
                </c:pt>
                <c:pt idx="12">
                  <c:v>0.63636363636363635</c:v>
                </c:pt>
                <c:pt idx="13">
                  <c:v>0.39240506329113922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2-9243-9ACD-30983DB50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897634"/>
        <c:axId val="121576307"/>
      </c:areaChart>
      <c:dateAx>
        <c:axId val="17258976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576307"/>
        <c:crosses val="autoZero"/>
        <c:auto val="1"/>
        <c:lblOffset val="100"/>
        <c:baseTimeUnit val="days"/>
      </c:dateAx>
      <c:valAx>
        <c:axId val="1215763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2589763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757575"/>
                </a:solidFill>
                <a:latin typeface="+mn-lt"/>
              </a:defRPr>
            </a:pPr>
            <a:r>
              <a:rPr lang="en-US" b="1">
                <a:solidFill>
                  <a:srgbClr val="757575"/>
                </a:solidFill>
                <a:latin typeface="+mn-lt"/>
              </a:rPr>
              <a:t>To Date Percent Positive</a:t>
            </a:r>
          </a:p>
        </c:rich>
      </c:tx>
      <c:overlay val="0"/>
    </c:title>
    <c:autoTitleDeleted val="0"/>
    <c:plotArea>
      <c:layout/>
      <c:areaChart>
        <c:grouping val="standard"/>
        <c:varyColors val="1"/>
        <c:ser>
          <c:idx val="0"/>
          <c:order val="0"/>
          <c:spPr>
            <a:solidFill>
              <a:schemeClr val="dk1">
                <a:alpha val="30000"/>
              </a:schemeClr>
            </a:solidFill>
            <a:ln w="19050" cmpd="sng">
              <a:solidFill>
                <a:schemeClr val="dk1"/>
              </a:solidFill>
            </a:ln>
          </c:spPr>
          <c:cat>
            <c:numRef>
              <c:f>'Campus Health (WIP)'!$B$29:$B$1026</c:f>
              <c:numCache>
                <c:formatCode>mm"/"dd"/"yy</c:formatCode>
                <c:ptCount val="998"/>
                <c:pt idx="0">
                  <c:v>44076</c:v>
                </c:pt>
                <c:pt idx="1">
                  <c:v>44077</c:v>
                </c:pt>
                <c:pt idx="2">
                  <c:v>44078</c:v>
                </c:pt>
                <c:pt idx="3">
                  <c:v>44079</c:v>
                </c:pt>
                <c:pt idx="4">
                  <c:v>44080</c:v>
                </c:pt>
                <c:pt idx="5">
                  <c:v>44081</c:v>
                </c:pt>
                <c:pt idx="6">
                  <c:v>44082</c:v>
                </c:pt>
                <c:pt idx="7">
                  <c:v>44083</c:v>
                </c:pt>
                <c:pt idx="8">
                  <c:v>44084</c:v>
                </c:pt>
                <c:pt idx="9">
                  <c:v>44085</c:v>
                </c:pt>
                <c:pt idx="10">
                  <c:v>44086</c:v>
                </c:pt>
                <c:pt idx="11">
                  <c:v>44087</c:v>
                </c:pt>
                <c:pt idx="12">
                  <c:v>44088</c:v>
                </c:pt>
                <c:pt idx="13">
                  <c:v>44089</c:v>
                </c:pt>
              </c:numCache>
            </c:numRef>
          </c:cat>
          <c:val>
            <c:numRef>
              <c:f>'Campus Health (WIP)'!$K$29:$K$1026</c:f>
              <c:numCache>
                <c:formatCode>0.00%</c:formatCode>
                <c:ptCount val="998"/>
                <c:pt idx="0">
                  <c:v>0.14417531718569782</c:v>
                </c:pt>
                <c:pt idx="1">
                  <c:v>0.16281512605042017</c:v>
                </c:pt>
                <c:pt idx="2">
                  <c:v>0.17525773195876287</c:v>
                </c:pt>
                <c:pt idx="3">
                  <c:v>0.17525773195876287</c:v>
                </c:pt>
                <c:pt idx="4">
                  <c:v>0.17525773195876287</c:v>
                </c:pt>
                <c:pt idx="5">
                  <c:v>0.17525773195876287</c:v>
                </c:pt>
                <c:pt idx="6">
                  <c:v>0.19143356643356643</c:v>
                </c:pt>
                <c:pt idx="7">
                  <c:v>0.21069433359936154</c:v>
                </c:pt>
                <c:pt idx="8">
                  <c:v>0.22693997071742314</c:v>
                </c:pt>
                <c:pt idx="9">
                  <c:v>0.24035989717223649</c:v>
                </c:pt>
                <c:pt idx="10">
                  <c:v>0.24035989717223649</c:v>
                </c:pt>
                <c:pt idx="11">
                  <c:v>0.24035989717223649</c:v>
                </c:pt>
                <c:pt idx="12">
                  <c:v>0.25903245560318433</c:v>
                </c:pt>
                <c:pt idx="13">
                  <c:v>0.26518691588785048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2-6643-A4A3-163A9DE72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176628"/>
        <c:axId val="1660140067"/>
      </c:areaChart>
      <c:dateAx>
        <c:axId val="18671766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Test Date</a:t>
                </a:r>
              </a:p>
            </c:rich>
          </c:tx>
          <c:overlay val="0"/>
        </c:title>
        <c:numFmt formatCode="mm&quot;/&quot;dd&quot;/&quot;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60140067"/>
        <c:crosses val="autoZero"/>
        <c:auto val="1"/>
        <c:lblOffset val="100"/>
        <c:baseTimeUnit val="days"/>
      </c:dateAx>
      <c:valAx>
        <c:axId val="16601400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6717662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200025</xdr:colOff>
      <xdr:row>41</xdr:row>
      <xdr:rowOff>57150</xdr:rowOff>
    </xdr:from>
    <xdr:ext cx="5715000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43</xdr:col>
      <xdr:colOff>47625</xdr:colOff>
      <xdr:row>17</xdr:row>
      <xdr:rowOff>161925</xdr:rowOff>
    </xdr:from>
    <xdr:ext cx="5715000" cy="35337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31</xdr:col>
      <xdr:colOff>57150</xdr:colOff>
      <xdr:row>7</xdr:row>
      <xdr:rowOff>19050</xdr:rowOff>
    </xdr:from>
    <xdr:ext cx="5362575" cy="3314700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36</xdr:col>
      <xdr:colOff>609600</xdr:colOff>
      <xdr:row>7</xdr:row>
      <xdr:rowOff>57150</xdr:rowOff>
    </xdr:from>
    <xdr:ext cx="5362575" cy="3314700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31</xdr:col>
      <xdr:colOff>57150</xdr:colOff>
      <xdr:row>23</xdr:row>
      <xdr:rowOff>123825</xdr:rowOff>
    </xdr:from>
    <xdr:ext cx="5362575" cy="3314700"/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36</xdr:col>
      <xdr:colOff>609600</xdr:colOff>
      <xdr:row>23</xdr:row>
      <xdr:rowOff>123825</xdr:rowOff>
    </xdr:from>
    <xdr:ext cx="5362575" cy="3314700"/>
    <xdr:graphicFrame macro="">
      <xdr:nvGraphicFramePr>
        <xdr:cNvPr id="7" name="Chart 6" titl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43</xdr:col>
      <xdr:colOff>38100</xdr:colOff>
      <xdr:row>8</xdr:row>
      <xdr:rowOff>161925</xdr:rowOff>
    </xdr:from>
    <xdr:ext cx="5362575" cy="3314700"/>
    <xdr:graphicFrame macro="">
      <xdr:nvGraphicFramePr>
        <xdr:cNvPr id="8" name="Chart 7" title="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39</xdr:col>
      <xdr:colOff>942975</xdr:colOff>
      <xdr:row>40</xdr:row>
      <xdr:rowOff>19050</xdr:rowOff>
    </xdr:from>
    <xdr:ext cx="2238375" cy="361950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0"/>
          <a:ext cx="2230200" cy="355500"/>
        </a:xfrm>
        <a:prstGeom prst="rect">
          <a:avLst/>
        </a:prstGeom>
        <a:solidFill>
          <a:srgbClr val="000000"/>
        </a:solidFill>
        <a:ln>
          <a:noFill/>
        </a:ln>
      </xdr:spPr>
      <xdr:txBody>
        <a:bodyPr spcFirstLastPara="1" wrap="square" lIns="91425" tIns="91425" rIns="91425" bIns="91425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rgbClr val="FFFFFF"/>
              </a:solidFill>
            </a:rPr>
            <a:t>Chun Ly, PhD @astrochunly</a:t>
          </a:r>
          <a:endParaRPr sz="1200" b="1">
            <a:solidFill>
              <a:srgbClr val="FFFFFF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28575</xdr:colOff>
      <xdr:row>28</xdr:row>
      <xdr:rowOff>57150</xdr:rowOff>
    </xdr:from>
    <xdr:ext cx="5715000" cy="3533775"/>
    <xdr:graphicFrame macro="">
      <xdr:nvGraphicFramePr>
        <xdr:cNvPr id="8" name="Chart 8" title="Char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19050</xdr:colOff>
      <xdr:row>46</xdr:row>
      <xdr:rowOff>57150</xdr:rowOff>
    </xdr:from>
    <xdr:ext cx="5715000" cy="3533775"/>
    <xdr:graphicFrame macro="">
      <xdr:nvGraphicFramePr>
        <xdr:cNvPr id="9" name="Chart 9" titl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eb.archive.org/web/20200824153842/https:/covid19.arizona.edu/updates" TargetMode="External"/><Relationship Id="rId18" Type="http://schemas.openxmlformats.org/officeDocument/2006/relationships/hyperlink" Target="https://web.archive.org/web/20200826175056/https:/covid19.arizona.edu/updates" TargetMode="External"/><Relationship Id="rId26" Type="http://schemas.openxmlformats.org/officeDocument/2006/relationships/hyperlink" Target="https://web.archive.org/web/20200829151620/https:/covid19.arizona.edu/updates" TargetMode="External"/><Relationship Id="rId39" Type="http://schemas.openxmlformats.org/officeDocument/2006/relationships/vmlDrawing" Target="../drawings/vmlDrawing2.vml"/><Relationship Id="rId21" Type="http://schemas.openxmlformats.org/officeDocument/2006/relationships/hyperlink" Target="https://web.archive.org/web/20200827155425/https:/covid19.arizona.edu/updates" TargetMode="External"/><Relationship Id="rId34" Type="http://schemas.openxmlformats.org/officeDocument/2006/relationships/hyperlink" Target="https://web.archive.org/web/20200909161036/https:/covid19.arizona.edu/updates" TargetMode="External"/><Relationship Id="rId7" Type="http://schemas.openxmlformats.org/officeDocument/2006/relationships/hyperlink" Target="https://web.archive.org/web/20200822001017/covid19.arizona.edu/updates" TargetMode="External"/><Relationship Id="rId12" Type="http://schemas.openxmlformats.org/officeDocument/2006/relationships/hyperlink" Target="https://web.archive.org/web/20200822232104/https:/covid19.arizona.edu/updates" TargetMode="External"/><Relationship Id="rId17" Type="http://schemas.openxmlformats.org/officeDocument/2006/relationships/hyperlink" Target="https://web.archive.org/web/20200825164324/https:/covid19.arizona.edu/updates" TargetMode="External"/><Relationship Id="rId25" Type="http://schemas.openxmlformats.org/officeDocument/2006/relationships/hyperlink" Target="https://web.archive.org/web/20200828143737/https:/covid19.arizona.edu/updates" TargetMode="External"/><Relationship Id="rId33" Type="http://schemas.openxmlformats.org/officeDocument/2006/relationships/hyperlink" Target="https://web.archive.org/web/20200905205219/https:/covid19.arizona.edu/updates" TargetMode="External"/><Relationship Id="rId38" Type="http://schemas.openxmlformats.org/officeDocument/2006/relationships/drawing" Target="../drawings/drawing1.xml"/><Relationship Id="rId2" Type="http://schemas.openxmlformats.org/officeDocument/2006/relationships/hyperlink" Target="https://twitter.com/scastiello" TargetMode="External"/><Relationship Id="rId16" Type="http://schemas.openxmlformats.org/officeDocument/2006/relationships/hyperlink" Target="https://web.archive.org/web/20200825164324/https:/covid19.arizona.edu/updates" TargetMode="External"/><Relationship Id="rId20" Type="http://schemas.openxmlformats.org/officeDocument/2006/relationships/hyperlink" Target="https://web.archive.org/web/20200827155425/https:/covid19.arizona.edu/updates" TargetMode="External"/><Relationship Id="rId29" Type="http://schemas.openxmlformats.org/officeDocument/2006/relationships/hyperlink" Target="https://web.archive.org/web/20200901191914/https:/covid19.arizona.edu/updates" TargetMode="External"/><Relationship Id="rId1" Type="http://schemas.openxmlformats.org/officeDocument/2006/relationships/hyperlink" Target="https://twitter.com/astrochunly" TargetMode="External"/><Relationship Id="rId6" Type="http://schemas.openxmlformats.org/officeDocument/2006/relationships/hyperlink" Target="https://health.arizona.edu/healthalerts" TargetMode="External"/><Relationship Id="rId11" Type="http://schemas.openxmlformats.org/officeDocument/2006/relationships/hyperlink" Target="https://web.archive.org/web/20200822232104/https:/covid19.arizona.edu/updates" TargetMode="External"/><Relationship Id="rId24" Type="http://schemas.openxmlformats.org/officeDocument/2006/relationships/hyperlink" Target="https://web.archive.org/web/20200828143737/https:/covid19.arizona.edu/updates" TargetMode="External"/><Relationship Id="rId32" Type="http://schemas.openxmlformats.org/officeDocument/2006/relationships/hyperlink" Target="https://web.archive.org/web/20200903235412/https:/covid19.arizona.edu/updates" TargetMode="External"/><Relationship Id="rId37" Type="http://schemas.openxmlformats.org/officeDocument/2006/relationships/hyperlink" Target="https://web.archive.org/web/20200913171805/https:/covid19.arizona.edu/updates" TargetMode="External"/><Relationship Id="rId40" Type="http://schemas.openxmlformats.org/officeDocument/2006/relationships/comments" Target="../comments2.xml"/><Relationship Id="rId5" Type="http://schemas.openxmlformats.org/officeDocument/2006/relationships/hyperlink" Target="https://arizona.edu/live" TargetMode="External"/><Relationship Id="rId15" Type="http://schemas.openxmlformats.org/officeDocument/2006/relationships/hyperlink" Target="https://web.archive.org/web/20200824153842/https:/covid19.arizona.edu/updates" TargetMode="External"/><Relationship Id="rId23" Type="http://schemas.openxmlformats.org/officeDocument/2006/relationships/hyperlink" Target="https://web.archive.org/web/20200828143737/https:/covid19.arizona.edu/updates" TargetMode="External"/><Relationship Id="rId28" Type="http://schemas.openxmlformats.org/officeDocument/2006/relationships/hyperlink" Target="https://web.archive.org/web/20200826175056/https:/covid19.arizona.edu/updates" TargetMode="External"/><Relationship Id="rId36" Type="http://schemas.openxmlformats.org/officeDocument/2006/relationships/hyperlink" Target="https://web.archive.org/web/20200910205620/https:/covid19.arizona.edu/updates" TargetMode="External"/><Relationship Id="rId10" Type="http://schemas.openxmlformats.org/officeDocument/2006/relationships/hyperlink" Target="https://web.archive.org/web/20200822232104/https:/covid19.arizona.edu/updates" TargetMode="External"/><Relationship Id="rId19" Type="http://schemas.openxmlformats.org/officeDocument/2006/relationships/hyperlink" Target="https://web.archive.org/web/20200826175056/https:/covid19.arizona.edu/updates" TargetMode="External"/><Relationship Id="rId31" Type="http://schemas.openxmlformats.org/officeDocument/2006/relationships/hyperlink" Target="https://web.archive.org/web/20200902205101/https:/covid19.arizona.edu/updates" TargetMode="External"/><Relationship Id="rId4" Type="http://schemas.openxmlformats.org/officeDocument/2006/relationships/hyperlink" Target="https://doi.org/10.25422/azu.data.12966581" TargetMode="External"/><Relationship Id="rId9" Type="http://schemas.openxmlformats.org/officeDocument/2006/relationships/hyperlink" Target="https://web.archive.org/web/20200822001017/covid19.arizona.edu/updates" TargetMode="External"/><Relationship Id="rId14" Type="http://schemas.openxmlformats.org/officeDocument/2006/relationships/hyperlink" Target="https://web.archive.org/web/20200824153842/https:/covid19.arizona.edu/updates" TargetMode="External"/><Relationship Id="rId22" Type="http://schemas.openxmlformats.org/officeDocument/2006/relationships/hyperlink" Target="https://web.archive.org/web/20200827155425/https:/covid19.arizona.edu/updates" TargetMode="External"/><Relationship Id="rId27" Type="http://schemas.openxmlformats.org/officeDocument/2006/relationships/hyperlink" Target="https://web.archive.org/web/20200829151620/https:/covid19.arizona.edu/updates" TargetMode="External"/><Relationship Id="rId30" Type="http://schemas.openxmlformats.org/officeDocument/2006/relationships/hyperlink" Target="https://web.archive.org/web/20200901191914/https:/covid19.arizona.edu/updates" TargetMode="External"/><Relationship Id="rId35" Type="http://schemas.openxmlformats.org/officeDocument/2006/relationships/hyperlink" Target="https://web.archive.org/web/20200909161036/https:/covid19.arizona.edu/updates" TargetMode="External"/><Relationship Id="rId8" Type="http://schemas.openxmlformats.org/officeDocument/2006/relationships/hyperlink" Target="https://web.archive.org/web/20200822001017/covid19.arizona.edu/updates" TargetMode="External"/><Relationship Id="rId3" Type="http://schemas.openxmlformats.org/officeDocument/2006/relationships/hyperlink" Target="https://covid19.arizona.edu/updates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eb.archive.org/web/20200718184154/https:/health.arizona.edu/healthalerts" TargetMode="External"/><Relationship Id="rId13" Type="http://schemas.openxmlformats.org/officeDocument/2006/relationships/hyperlink" Target="https://web.archive.org/web/20200801173105/https:/health.arizona.edu/healthalerts" TargetMode="External"/><Relationship Id="rId18" Type="http://schemas.openxmlformats.org/officeDocument/2006/relationships/hyperlink" Target="https://web.archive.org/web/20200820005301/https:/health.arizona.edu/healthalerts" TargetMode="External"/><Relationship Id="rId3" Type="http://schemas.openxmlformats.org/officeDocument/2006/relationships/hyperlink" Target="https://web.archive.org/web/20200709144715/https:/health.arizona.edu/healthalerts" TargetMode="External"/><Relationship Id="rId21" Type="http://schemas.openxmlformats.org/officeDocument/2006/relationships/hyperlink" Target="https://web.archive.org/web/20200902140732/https:/health.arizona.edu/healthalerts" TargetMode="External"/><Relationship Id="rId7" Type="http://schemas.openxmlformats.org/officeDocument/2006/relationships/hyperlink" Target="https://web.archive.org/web/20200716142908/https:/health.arizona.edu/healthalerts" TargetMode="External"/><Relationship Id="rId12" Type="http://schemas.openxmlformats.org/officeDocument/2006/relationships/hyperlink" Target="https://web.archive.org/web/20200730230604/https:/health.arizona.edu/healthalerts" TargetMode="External"/><Relationship Id="rId17" Type="http://schemas.openxmlformats.org/officeDocument/2006/relationships/hyperlink" Target="https://web.archive.org/web/20200818180921/https:/health.arizona.edu/healthalerts" TargetMode="External"/><Relationship Id="rId2" Type="http://schemas.openxmlformats.org/officeDocument/2006/relationships/hyperlink" Target="https://doi.org/10.25422/azu.data.12966581" TargetMode="External"/><Relationship Id="rId16" Type="http://schemas.openxmlformats.org/officeDocument/2006/relationships/hyperlink" Target="https://web.archive.org/web/20200813051140/https:/health.arizona.edu/healthalerts" TargetMode="External"/><Relationship Id="rId20" Type="http://schemas.openxmlformats.org/officeDocument/2006/relationships/hyperlink" Target="https://web.archive.org/web/20200829151657/https:/health.arizona.edu/healthalerts" TargetMode="External"/><Relationship Id="rId1" Type="http://schemas.openxmlformats.org/officeDocument/2006/relationships/hyperlink" Target="https://twitter.com/astrochunly" TargetMode="External"/><Relationship Id="rId6" Type="http://schemas.openxmlformats.org/officeDocument/2006/relationships/hyperlink" Target="https://web.archive.org/web/20200715024459/https:/health.arizona.edu/healthalerts" TargetMode="External"/><Relationship Id="rId11" Type="http://schemas.openxmlformats.org/officeDocument/2006/relationships/hyperlink" Target="https://web.archive.org/web/20200729181529/https:/health.arizona.edu/healthalerts" TargetMode="External"/><Relationship Id="rId24" Type="http://schemas.openxmlformats.org/officeDocument/2006/relationships/comments" Target="../comments3.xml"/><Relationship Id="rId5" Type="http://schemas.openxmlformats.org/officeDocument/2006/relationships/hyperlink" Target="https://web.archive.org/web/20200713154819/https:/health.arizona.edu/healthalerts" TargetMode="External"/><Relationship Id="rId15" Type="http://schemas.openxmlformats.org/officeDocument/2006/relationships/hyperlink" Target="https://web.archive.org/web/20200806224220/https:/health.arizona.edu/healthalerts" TargetMode="External"/><Relationship Id="rId23" Type="http://schemas.openxmlformats.org/officeDocument/2006/relationships/vmlDrawing" Target="../drawings/vmlDrawing3.vml"/><Relationship Id="rId10" Type="http://schemas.openxmlformats.org/officeDocument/2006/relationships/hyperlink" Target="https://web.archive.org/web/20200724160810/https:/health.arizona.edu/healthalerts" TargetMode="External"/><Relationship Id="rId19" Type="http://schemas.openxmlformats.org/officeDocument/2006/relationships/hyperlink" Target="https://web.archive.org/web/20200827160306/https:/health.arizona.edu/healthalerts" TargetMode="External"/><Relationship Id="rId4" Type="http://schemas.openxmlformats.org/officeDocument/2006/relationships/hyperlink" Target="https://web.archive.org/web/20200710161330/https:/health.arizona.edu/healthalerts" TargetMode="External"/><Relationship Id="rId9" Type="http://schemas.openxmlformats.org/officeDocument/2006/relationships/hyperlink" Target="https://web.archive.org/web/20200722133314/https:/health.arizona.edu/healthalerts" TargetMode="External"/><Relationship Id="rId14" Type="http://schemas.openxmlformats.org/officeDocument/2006/relationships/hyperlink" Target="https://web.archive.org/web/20200804215439/https:/health.arizona.edu/healthalerts" TargetMode="External"/><Relationship Id="rId2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P35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4.5" defaultRowHeight="15.75" customHeight="1"/>
  <cols>
    <col min="3" max="40" width="22.5" customWidth="1"/>
    <col min="41" max="42" width="22.6640625" customWidth="1"/>
  </cols>
  <sheetData>
    <row r="1" spans="1:42" ht="15.75" customHeight="1">
      <c r="A1" s="24" t="s">
        <v>23</v>
      </c>
      <c r="B1" s="24" t="s">
        <v>24</v>
      </c>
      <c r="C1" s="81" t="s">
        <v>126</v>
      </c>
      <c r="D1" s="81" t="s">
        <v>127</v>
      </c>
      <c r="E1" s="81" t="s">
        <v>128</v>
      </c>
      <c r="F1" s="81" t="s">
        <v>129</v>
      </c>
      <c r="G1" s="82" t="s">
        <v>130</v>
      </c>
      <c r="H1" s="19" t="s">
        <v>131</v>
      </c>
      <c r="I1" s="19" t="s">
        <v>132</v>
      </c>
      <c r="J1" s="19" t="s">
        <v>133</v>
      </c>
      <c r="K1" s="83" t="s">
        <v>134</v>
      </c>
      <c r="L1" s="81" t="s">
        <v>135</v>
      </c>
      <c r="M1" s="81" t="s">
        <v>136</v>
      </c>
      <c r="N1" s="81" t="s">
        <v>137</v>
      </c>
      <c r="O1" s="82" t="s">
        <v>138</v>
      </c>
      <c r="P1" s="19" t="s">
        <v>139</v>
      </c>
      <c r="Q1" s="19" t="s">
        <v>140</v>
      </c>
      <c r="R1" s="19" t="s">
        <v>141</v>
      </c>
      <c r="S1" s="83" t="s">
        <v>142</v>
      </c>
      <c r="T1" s="81" t="s">
        <v>143</v>
      </c>
      <c r="U1" s="81" t="s">
        <v>144</v>
      </c>
      <c r="V1" s="81" t="s">
        <v>145</v>
      </c>
      <c r="W1" s="82" t="s">
        <v>146</v>
      </c>
      <c r="X1" s="19" t="s">
        <v>147</v>
      </c>
      <c r="Y1" s="19" t="s">
        <v>148</v>
      </c>
      <c r="Z1" s="19" t="s">
        <v>149</v>
      </c>
      <c r="AA1" s="83" t="s">
        <v>150</v>
      </c>
      <c r="AB1" s="81" t="s">
        <v>151</v>
      </c>
      <c r="AC1" s="81" t="s">
        <v>152</v>
      </c>
      <c r="AD1" s="81" t="s">
        <v>153</v>
      </c>
      <c r="AE1" s="82" t="s">
        <v>154</v>
      </c>
      <c r="AF1" s="19" t="s">
        <v>155</v>
      </c>
      <c r="AG1" s="19" t="s">
        <v>156</v>
      </c>
      <c r="AH1" s="19" t="s">
        <v>157</v>
      </c>
      <c r="AI1" s="83" t="s">
        <v>158</v>
      </c>
      <c r="AJ1" s="81" t="s">
        <v>159</v>
      </c>
      <c r="AK1" s="81" t="s">
        <v>160</v>
      </c>
      <c r="AL1" s="81" t="s">
        <v>161</v>
      </c>
      <c r="AM1" s="82" t="s">
        <v>162</v>
      </c>
      <c r="AN1" s="19" t="s">
        <v>163</v>
      </c>
      <c r="AO1" s="19" t="s">
        <v>164</v>
      </c>
      <c r="AP1" s="19" t="s">
        <v>165</v>
      </c>
    </row>
    <row r="2" spans="1:42" ht="15.75" customHeight="1">
      <c r="A2" s="84">
        <f>'Test All Test Smart'!A8</f>
        <v>44058</v>
      </c>
      <c r="B2" s="85">
        <v>44057</v>
      </c>
      <c r="C2" s="86" t="s">
        <v>166</v>
      </c>
      <c r="D2" s="87">
        <f t="shared" ref="D2:E2" si="0">L2+T2</f>
        <v>676</v>
      </c>
      <c r="E2" s="87">
        <f t="shared" si="0"/>
        <v>1</v>
      </c>
      <c r="F2" s="88">
        <f t="shared" ref="F2:F17" si="1">E2/D2</f>
        <v>1.4792899408284023E-3</v>
      </c>
      <c r="G2" s="89" t="str">
        <f t="shared" ref="G2:G34" si="2">C2</f>
        <v>CALCULATED - NO CH DATA</v>
      </c>
      <c r="H2" s="87">
        <f t="shared" ref="H2:I2" si="3">P2+X2</f>
        <v>2137</v>
      </c>
      <c r="I2" s="87">
        <f t="shared" si="3"/>
        <v>3</v>
      </c>
      <c r="J2" s="88">
        <f t="shared" ref="J2:J34" si="4">I2/H2</f>
        <v>1.4038371548900327E-3</v>
      </c>
      <c r="K2" s="90" t="s">
        <v>167</v>
      </c>
      <c r="L2" s="91"/>
      <c r="M2" s="91"/>
      <c r="N2" s="91"/>
      <c r="O2" s="89" t="str">
        <f t="shared" ref="O2:O20" si="5">K2</f>
        <v>NO RELIABLE DATA</v>
      </c>
      <c r="P2" s="91"/>
      <c r="Q2" s="91"/>
      <c r="R2" s="91"/>
      <c r="S2" s="92" t="str">
        <f>VLOOKUP(B2, 'Test All Test Smart'!B8:AE41, 2, FALSE)</f>
        <v>CALCULATED</v>
      </c>
      <c r="T2" s="93">
        <f>VLOOKUP(B2, 'Test All Test Smart'!B8:AE41, 3, FALSE)</f>
        <v>676</v>
      </c>
      <c r="U2" s="94">
        <f>VLOOKUP(B2, 'Test All Test Smart'!B8:AE41, 4, FALSE)</f>
        <v>1</v>
      </c>
      <c r="V2" s="95">
        <f>VLOOKUP(B2, 'Test All Test Smart'!B8:AE41, 5, FALSE)</f>
        <v>1.4792899408284023E-3</v>
      </c>
      <c r="W2" s="96" t="str">
        <f>VLOOKUP(B2, 'Test All Test Smart'!B8:AE41, 7, FALSE)</f>
        <v>CALCULATED</v>
      </c>
      <c r="X2" s="93">
        <f>VLOOKUP(B2, 'Test All Test Smart'!B8:AE41, 8, FALSE)</f>
        <v>2137</v>
      </c>
      <c r="Y2" s="94">
        <f>VLOOKUP(B2, 'Test All Test Smart'!B8:AE41, 9, FALSE)</f>
        <v>3</v>
      </c>
      <c r="Z2" s="95">
        <f>VLOOKUP(B2, 'Test All Test Smart'!B8:AE41, 10, FALSE)</f>
        <v>1.4038371548900327E-3</v>
      </c>
      <c r="AA2" s="92" t="str">
        <f>VLOOKUP(B2, 'Test All Test Smart'!B8:AE41, 12, FALSE)</f>
        <v>ASSUMPTION</v>
      </c>
      <c r="AB2" s="94">
        <f>VLOOKUP(B2, 'Test All Test Smart'!B8:AE41, 13, FALSE)</f>
        <v>0</v>
      </c>
      <c r="AC2" s="94">
        <f>VLOOKUP(B2, 'Test All Test Smart'!B8:AE41, 14, FALSE)</f>
        <v>0</v>
      </c>
      <c r="AD2" s="94" t="str">
        <f>VLOOKUP(B2, 'Test All Test Smart'!B8:AE41, 15, FALSE)</f>
        <v>NULL</v>
      </c>
      <c r="AE2" s="96" t="str">
        <f>VLOOKUP(B2, 'Test All Test Smart'!B8:AE41, 17, FALSE)</f>
        <v>ASSUMPTION</v>
      </c>
      <c r="AF2" s="94">
        <f>VLOOKUP(B2, 'Test All Test Smart'!B8:AE41, 18, FALSE)</f>
        <v>0</v>
      </c>
      <c r="AG2" s="94">
        <f>VLOOKUP(B2, 'Test All Test Smart'!B8:AE41, 19, FALSE)</f>
        <v>0</v>
      </c>
      <c r="AH2" s="94" t="str">
        <f>VLOOKUP(B2, 'Test All Test Smart'!B8:AE41, 20, FALSE)</f>
        <v>NULL</v>
      </c>
      <c r="AI2" s="97" t="str">
        <f>VLOOKUP(B2, 'Test All Test Smart'!B8:AE41, 22, FALSE)</f>
        <v>1: UARB(SS-CL)</v>
      </c>
      <c r="AJ2" s="98">
        <f>VLOOKUP(B2, 'Test All Test Smart'!B8:AE41, 23, FALSE)</f>
        <v>676</v>
      </c>
      <c r="AK2" s="98">
        <f>VLOOKUP(B2, 'Test All Test Smart'!B8:AE41, 24, FALSE)</f>
        <v>1</v>
      </c>
      <c r="AL2" s="99">
        <f>VLOOKUP(B2, 'Test All Test Smart'!B8:AE41, 25, FALSE)</f>
        <v>1.4792899408284023E-3</v>
      </c>
      <c r="AM2" s="96" t="str">
        <f>VLOOKUP(B2, 'Test All Test Smart'!B8:AE41, 27, FALSE)</f>
        <v>CALCULATE</v>
      </c>
      <c r="AN2" s="94">
        <f>VLOOKUP(B2, 'Test All Test Smart'!B8:AE41, 28, FALSE)</f>
        <v>2137</v>
      </c>
      <c r="AO2" s="94">
        <f>VLOOKUP(B2, 'Test All Test Smart'!B8:AE41, 29, FALSE)</f>
        <v>3</v>
      </c>
      <c r="AP2" s="95">
        <f>VLOOKUP(B2, 'Test All Test Smart'!B8:AE41, 30, FALSE)</f>
        <v>1.4038371548900327E-3</v>
      </c>
    </row>
    <row r="3" spans="1:42" ht="15.75" customHeight="1">
      <c r="A3" s="84">
        <f>'Test All Test Smart'!A9</f>
        <v>44059</v>
      </c>
      <c r="B3" s="85">
        <v>44058</v>
      </c>
      <c r="C3" s="86" t="s">
        <v>166</v>
      </c>
      <c r="D3" s="87">
        <f t="shared" ref="D3:E3" si="6">L3+T3</f>
        <v>446</v>
      </c>
      <c r="E3" s="87">
        <f t="shared" si="6"/>
        <v>0</v>
      </c>
      <c r="F3" s="88">
        <f t="shared" si="1"/>
        <v>0</v>
      </c>
      <c r="G3" s="89" t="str">
        <f t="shared" si="2"/>
        <v>CALCULATED - NO CH DATA</v>
      </c>
      <c r="H3" s="87">
        <f t="shared" ref="H3:I3" si="7">P3+X3</f>
        <v>2583</v>
      </c>
      <c r="I3" s="87">
        <f t="shared" si="7"/>
        <v>3</v>
      </c>
      <c r="J3" s="88">
        <f t="shared" si="4"/>
        <v>1.1614401858304297E-3</v>
      </c>
      <c r="K3" s="90" t="s">
        <v>167</v>
      </c>
      <c r="L3" s="91"/>
      <c r="M3" s="91"/>
      <c r="N3" s="91"/>
      <c r="O3" s="89" t="str">
        <f t="shared" si="5"/>
        <v>NO RELIABLE DATA</v>
      </c>
      <c r="P3" s="91"/>
      <c r="Q3" s="91"/>
      <c r="R3" s="91"/>
      <c r="S3" s="92" t="str">
        <f>VLOOKUP(B3, 'Test All Test Smart'!B9:AE42, 2, FALSE)</f>
        <v>CALCULATED</v>
      </c>
      <c r="T3" s="93">
        <f>VLOOKUP(B3, 'Test All Test Smart'!B9:AE42, 3, FALSE)</f>
        <v>446</v>
      </c>
      <c r="U3" s="94">
        <f>VLOOKUP(B3, 'Test All Test Smart'!B9:AE42, 4, FALSE)</f>
        <v>0</v>
      </c>
      <c r="V3" s="95">
        <f>VLOOKUP(B3, 'Test All Test Smart'!B9:AE42, 5, FALSE)</f>
        <v>0</v>
      </c>
      <c r="W3" s="96" t="str">
        <f>VLOOKUP(B3, 'Test All Test Smart'!B9:AE42, 7, FALSE)</f>
        <v>CALCULATED</v>
      </c>
      <c r="X3" s="93">
        <f>VLOOKUP(B3, 'Test All Test Smart'!B9:AE42, 8, FALSE)</f>
        <v>2583</v>
      </c>
      <c r="Y3" s="94">
        <f>VLOOKUP(B3, 'Test All Test Smart'!B9:AE42, 9, FALSE)</f>
        <v>3</v>
      </c>
      <c r="Z3" s="95">
        <f>VLOOKUP(B3, 'Test All Test Smart'!B9:AE42, 10, FALSE)</f>
        <v>1.1614401858304297E-3</v>
      </c>
      <c r="AA3" s="92" t="str">
        <f>VLOOKUP(B3, 'Test All Test Smart'!B9:AE42, 12, FALSE)</f>
        <v>CALCULATED</v>
      </c>
      <c r="AB3" s="94">
        <f>VLOOKUP(B3, 'Test All Test Smart'!B9:AE42, 13, FALSE)</f>
        <v>0</v>
      </c>
      <c r="AC3" s="94">
        <f>VLOOKUP(B3, 'Test All Test Smart'!B9:AE42, 14, FALSE)</f>
        <v>0</v>
      </c>
      <c r="AD3" s="94" t="str">
        <f>VLOOKUP(B3, 'Test All Test Smart'!B9:AE42, 15, FALSE)</f>
        <v>NULL</v>
      </c>
      <c r="AE3" s="96" t="str">
        <f>VLOOKUP(B3, 'Test All Test Smart'!B9:AE42, 17, FALSE)</f>
        <v>CALCULATED</v>
      </c>
      <c r="AF3" s="94">
        <f>VLOOKUP(B3, 'Test All Test Smart'!B9:AE42, 18, FALSE)</f>
        <v>0</v>
      </c>
      <c r="AG3" s="94">
        <f>VLOOKUP(B3, 'Test All Test Smart'!B9:AE42, 19, FALSE)</f>
        <v>0</v>
      </c>
      <c r="AH3" s="94" t="str">
        <f>VLOOKUP(B3, 'Test All Test Smart'!B9:AE42, 20, FALSE)</f>
        <v>NULL</v>
      </c>
      <c r="AI3" s="97" t="str">
        <f>VLOOKUP(B3, 'Test All Test Smart'!B9:AE42, 22, FALSE)</f>
        <v>1: UARB(SS-CL)</v>
      </c>
      <c r="AJ3" s="98">
        <f>VLOOKUP(B3, 'Test All Test Smart'!B9:AE42, 23, FALSE)</f>
        <v>446</v>
      </c>
      <c r="AK3" s="98">
        <f>VLOOKUP(B3, 'Test All Test Smart'!B9:AE42, 24, FALSE)</f>
        <v>0</v>
      </c>
      <c r="AL3" s="99">
        <f>VLOOKUP(B3, 'Test All Test Smart'!B9:AE42, 25, FALSE)</f>
        <v>0</v>
      </c>
      <c r="AM3" s="96" t="str">
        <f>VLOOKUP(B3, 'Test All Test Smart'!B9:AE42, 27, FALSE)</f>
        <v>CALCULATE</v>
      </c>
      <c r="AN3" s="94">
        <f>VLOOKUP(B3, 'Test All Test Smart'!B9:AE42, 28, FALSE)</f>
        <v>2583</v>
      </c>
      <c r="AO3" s="94">
        <f>VLOOKUP(B3, 'Test All Test Smart'!B9:AE42, 29, FALSE)</f>
        <v>3</v>
      </c>
      <c r="AP3" s="95">
        <f>VLOOKUP(B3, 'Test All Test Smart'!B9:AE42, 30, FALSE)</f>
        <v>1.1614401858304297E-3</v>
      </c>
    </row>
    <row r="4" spans="1:42" ht="15.75" customHeight="1">
      <c r="A4" s="84">
        <f>'Test All Test Smart'!A10</f>
        <v>44060</v>
      </c>
      <c r="B4" s="85">
        <v>44059</v>
      </c>
      <c r="C4" s="86" t="s">
        <v>166</v>
      </c>
      <c r="D4" s="87">
        <f t="shared" ref="D4:E4" si="8">L4+T4</f>
        <v>333</v>
      </c>
      <c r="E4" s="87">
        <f t="shared" si="8"/>
        <v>2</v>
      </c>
      <c r="F4" s="88">
        <f t="shared" si="1"/>
        <v>6.006006006006006E-3</v>
      </c>
      <c r="G4" s="89" t="str">
        <f t="shared" si="2"/>
        <v>CALCULATED - NO CH DATA</v>
      </c>
      <c r="H4" s="87">
        <f t="shared" ref="H4:I4" si="9">P4+X4</f>
        <v>2916</v>
      </c>
      <c r="I4" s="87">
        <f t="shared" si="9"/>
        <v>5</v>
      </c>
      <c r="J4" s="88">
        <f t="shared" si="4"/>
        <v>1.7146776406035665E-3</v>
      </c>
      <c r="K4" s="90" t="s">
        <v>167</v>
      </c>
      <c r="L4" s="91"/>
      <c r="M4" s="91"/>
      <c r="N4" s="91"/>
      <c r="O4" s="89" t="str">
        <f t="shared" si="5"/>
        <v>NO RELIABLE DATA</v>
      </c>
      <c r="P4" s="91"/>
      <c r="Q4" s="91"/>
      <c r="R4" s="91"/>
      <c r="S4" s="92" t="str">
        <f>VLOOKUP(B4, 'Test All Test Smart'!B10:AE43, 2, FALSE)</f>
        <v>CALCULATED</v>
      </c>
      <c r="T4" s="93">
        <f>VLOOKUP(B4, 'Test All Test Smart'!B10:AE43, 3, FALSE)</f>
        <v>333</v>
      </c>
      <c r="U4" s="94">
        <f>VLOOKUP(B4, 'Test All Test Smart'!B10:AE43, 4, FALSE)</f>
        <v>2</v>
      </c>
      <c r="V4" s="95">
        <f>VLOOKUP(B4, 'Test All Test Smart'!B10:AE43, 5, FALSE)</f>
        <v>6.006006006006006E-3</v>
      </c>
      <c r="W4" s="96" t="str">
        <f>VLOOKUP(B4, 'Test All Test Smart'!B10:AE43, 7, FALSE)</f>
        <v>CALCULATED</v>
      </c>
      <c r="X4" s="93">
        <f>VLOOKUP(B4, 'Test All Test Smart'!B10:AE43, 8, FALSE)</f>
        <v>2916</v>
      </c>
      <c r="Y4" s="94">
        <f>VLOOKUP(B4, 'Test All Test Smart'!B10:AE43, 9, FALSE)</f>
        <v>5</v>
      </c>
      <c r="Z4" s="95">
        <f>VLOOKUP(B4, 'Test All Test Smart'!B10:AE43, 10, FALSE)</f>
        <v>1.7146776406035665E-3</v>
      </c>
      <c r="AA4" s="92" t="str">
        <f>VLOOKUP(B4, 'Test All Test Smart'!B10:AE43, 12, FALSE)</f>
        <v>CALCULATED</v>
      </c>
      <c r="AB4" s="94">
        <f>VLOOKUP(B4, 'Test All Test Smart'!B10:AE43, 13, FALSE)</f>
        <v>0</v>
      </c>
      <c r="AC4" s="94">
        <f>VLOOKUP(B4, 'Test All Test Smart'!B10:AE43, 14, FALSE)</f>
        <v>0</v>
      </c>
      <c r="AD4" s="94" t="str">
        <f>VLOOKUP(B4, 'Test All Test Smart'!B10:AE43, 15, FALSE)</f>
        <v>NULL</v>
      </c>
      <c r="AE4" s="96" t="str">
        <f>VLOOKUP(B4, 'Test All Test Smart'!B10:AE43, 17, FALSE)</f>
        <v>CALCULATED</v>
      </c>
      <c r="AF4" s="94">
        <f>VLOOKUP(B4, 'Test All Test Smart'!B10:AE43, 18, FALSE)</f>
        <v>0</v>
      </c>
      <c r="AG4" s="94">
        <f>VLOOKUP(B4, 'Test All Test Smart'!B10:AE43, 19, FALSE)</f>
        <v>0</v>
      </c>
      <c r="AH4" s="94" t="str">
        <f>VLOOKUP(B4, 'Test All Test Smart'!B10:AE43, 20, FALSE)</f>
        <v>NULL</v>
      </c>
      <c r="AI4" s="97" t="str">
        <f>VLOOKUP(B4, 'Test All Test Smart'!B10:AE43, 22, FALSE)</f>
        <v>1: UARB(SS-CL)</v>
      </c>
      <c r="AJ4" s="98">
        <f>VLOOKUP(B4, 'Test All Test Smart'!B10:AE43, 23, FALSE)</f>
        <v>333</v>
      </c>
      <c r="AK4" s="98">
        <f>VLOOKUP(B4, 'Test All Test Smart'!B10:AE43, 24, FALSE)</f>
        <v>2</v>
      </c>
      <c r="AL4" s="99">
        <f>VLOOKUP(B4, 'Test All Test Smart'!B10:AE43, 25, FALSE)</f>
        <v>6.006006006006006E-3</v>
      </c>
      <c r="AM4" s="96" t="str">
        <f>VLOOKUP(B4, 'Test All Test Smart'!B10:AE43, 27, FALSE)</f>
        <v>CALCULATE</v>
      </c>
      <c r="AN4" s="94">
        <f>VLOOKUP(B4, 'Test All Test Smart'!B10:AE43, 28, FALSE)</f>
        <v>2916</v>
      </c>
      <c r="AO4" s="94">
        <f>VLOOKUP(B4, 'Test All Test Smart'!B10:AE43, 29, FALSE)</f>
        <v>5</v>
      </c>
      <c r="AP4" s="95">
        <f>VLOOKUP(B4, 'Test All Test Smart'!B10:AE43, 30, FALSE)</f>
        <v>1.7146776406035665E-3</v>
      </c>
    </row>
    <row r="5" spans="1:42" ht="15.75" customHeight="1">
      <c r="A5" s="84">
        <f>'Test All Test Smart'!A11</f>
        <v>44061</v>
      </c>
      <c r="B5" s="85">
        <v>44060</v>
      </c>
      <c r="C5" s="86" t="s">
        <v>166</v>
      </c>
      <c r="D5" s="87">
        <f t="shared" ref="D5:E5" si="10">L5+T5</f>
        <v>694</v>
      </c>
      <c r="E5" s="87">
        <f t="shared" si="10"/>
        <v>1</v>
      </c>
      <c r="F5" s="88">
        <f t="shared" si="1"/>
        <v>1.440922190201729E-3</v>
      </c>
      <c r="G5" s="89" t="str">
        <f t="shared" si="2"/>
        <v>CALCULATED - NO CH DATA</v>
      </c>
      <c r="H5" s="87">
        <f t="shared" ref="H5:I5" si="11">P5+X5</f>
        <v>3610</v>
      </c>
      <c r="I5" s="87">
        <f t="shared" si="11"/>
        <v>6</v>
      </c>
      <c r="J5" s="88">
        <f t="shared" si="4"/>
        <v>1.6620498614958448E-3</v>
      </c>
      <c r="K5" s="90" t="s">
        <v>167</v>
      </c>
      <c r="L5" s="91"/>
      <c r="M5" s="91"/>
      <c r="N5" s="91"/>
      <c r="O5" s="89" t="str">
        <f t="shared" si="5"/>
        <v>NO RELIABLE DATA</v>
      </c>
      <c r="P5" s="91"/>
      <c r="Q5" s="91"/>
      <c r="R5" s="91"/>
      <c r="S5" s="92" t="str">
        <f>VLOOKUP(B5, 'Test All Test Smart'!B11:AE44, 2, FALSE)</f>
        <v>CALCULATED</v>
      </c>
      <c r="T5" s="93">
        <f>VLOOKUP(B5, 'Test All Test Smart'!B11:AE44, 3, FALSE)</f>
        <v>694</v>
      </c>
      <c r="U5" s="94">
        <f>VLOOKUP(B5, 'Test All Test Smart'!B11:AE44, 4, FALSE)</f>
        <v>1</v>
      </c>
      <c r="V5" s="95">
        <f>VLOOKUP(B5, 'Test All Test Smart'!B11:AE44, 5, FALSE)</f>
        <v>1.440922190201729E-3</v>
      </c>
      <c r="W5" s="96" t="str">
        <f>VLOOKUP(B5, 'Test All Test Smart'!B11:AE44, 7, FALSE)</f>
        <v>CALCULATED</v>
      </c>
      <c r="X5" s="93">
        <f>VLOOKUP(B5, 'Test All Test Smart'!B11:AE44, 8, FALSE)</f>
        <v>3610</v>
      </c>
      <c r="Y5" s="94">
        <f>VLOOKUP(B5, 'Test All Test Smart'!B11:AE44, 9, FALSE)</f>
        <v>6</v>
      </c>
      <c r="Z5" s="95">
        <f>VLOOKUP(B5, 'Test All Test Smart'!B11:AE44, 10, FALSE)</f>
        <v>1.6620498614958448E-3</v>
      </c>
      <c r="AA5" s="92" t="str">
        <f>VLOOKUP(B5, 'Test All Test Smart'!B11:AE44, 12, FALSE)</f>
        <v>CALCULATED</v>
      </c>
      <c r="AB5" s="94">
        <f>VLOOKUP(B5, 'Test All Test Smart'!B11:AE44, 13, FALSE)</f>
        <v>0</v>
      </c>
      <c r="AC5" s="94">
        <f>VLOOKUP(B5, 'Test All Test Smart'!B11:AE44, 14, FALSE)</f>
        <v>0</v>
      </c>
      <c r="AD5" s="94" t="str">
        <f>VLOOKUP(B5, 'Test All Test Smart'!B11:AE44, 15, FALSE)</f>
        <v>NULL</v>
      </c>
      <c r="AE5" s="96" t="str">
        <f>VLOOKUP(B5, 'Test All Test Smart'!B11:AE44, 17, FALSE)</f>
        <v>CALCULATED</v>
      </c>
      <c r="AF5" s="94">
        <f>VLOOKUP(B5, 'Test All Test Smart'!B11:AE44, 18, FALSE)</f>
        <v>0</v>
      </c>
      <c r="AG5" s="94">
        <f>VLOOKUP(B5, 'Test All Test Smart'!B11:AE44, 19, FALSE)</f>
        <v>0</v>
      </c>
      <c r="AH5" s="94" t="str">
        <f>VLOOKUP(B5, 'Test All Test Smart'!B11:AE44, 20, FALSE)</f>
        <v>NULL</v>
      </c>
      <c r="AI5" s="97" t="str">
        <f>VLOOKUP(B5, 'Test All Test Smart'!B11:AE44, 22, FALSE)</f>
        <v>1: UARB(SS-CL)</v>
      </c>
      <c r="AJ5" s="98">
        <f>VLOOKUP(B5, 'Test All Test Smart'!B11:AE44, 23, FALSE)</f>
        <v>694</v>
      </c>
      <c r="AK5" s="98">
        <f>VLOOKUP(B5, 'Test All Test Smart'!B11:AE44, 24, FALSE)</f>
        <v>1</v>
      </c>
      <c r="AL5" s="99">
        <f>VLOOKUP(B5, 'Test All Test Smart'!B11:AE44, 25, FALSE)</f>
        <v>1.440922190201729E-3</v>
      </c>
      <c r="AM5" s="96" t="str">
        <f>VLOOKUP(B5, 'Test All Test Smart'!B11:AE44, 27, FALSE)</f>
        <v>CALCULATE</v>
      </c>
      <c r="AN5" s="94">
        <f>VLOOKUP(B5, 'Test All Test Smart'!B11:AE44, 28, FALSE)</f>
        <v>3610</v>
      </c>
      <c r="AO5" s="94">
        <f>VLOOKUP(B5, 'Test All Test Smart'!B11:AE44, 29, FALSE)</f>
        <v>6</v>
      </c>
      <c r="AP5" s="95">
        <f>VLOOKUP(B5, 'Test All Test Smart'!B11:AE44, 30, FALSE)</f>
        <v>1.6620498614958448E-3</v>
      </c>
    </row>
    <row r="6" spans="1:42" ht="15.75" customHeight="1">
      <c r="A6" s="84">
        <f>'Test All Test Smart'!A12</f>
        <v>44062</v>
      </c>
      <c r="B6" s="85">
        <v>44061</v>
      </c>
      <c r="C6" s="86" t="s">
        <v>166</v>
      </c>
      <c r="D6" s="87">
        <f t="shared" ref="D6:E6" si="12">L6+T6</f>
        <v>625</v>
      </c>
      <c r="E6" s="87">
        <f t="shared" si="12"/>
        <v>3</v>
      </c>
      <c r="F6" s="88">
        <f t="shared" si="1"/>
        <v>4.7999999999999996E-3</v>
      </c>
      <c r="G6" s="89" t="str">
        <f t="shared" si="2"/>
        <v>CALCULATED - NO CH DATA</v>
      </c>
      <c r="H6" s="87">
        <f t="shared" ref="H6:I6" si="13">P6+X6</f>
        <v>4235</v>
      </c>
      <c r="I6" s="87">
        <f t="shared" si="13"/>
        <v>9</v>
      </c>
      <c r="J6" s="88">
        <f t="shared" si="4"/>
        <v>2.1251475796930344E-3</v>
      </c>
      <c r="K6" s="90" t="s">
        <v>167</v>
      </c>
      <c r="L6" s="91"/>
      <c r="M6" s="91"/>
      <c r="N6" s="91"/>
      <c r="O6" s="89" t="str">
        <f t="shared" si="5"/>
        <v>NO RELIABLE DATA</v>
      </c>
      <c r="P6" s="91"/>
      <c r="Q6" s="91"/>
      <c r="R6" s="91"/>
      <c r="S6" s="92" t="str">
        <f>VLOOKUP(B6, 'Test All Test Smart'!B12:AE45, 2, FALSE)</f>
        <v>CALCULATED</v>
      </c>
      <c r="T6" s="93">
        <f>VLOOKUP(B6, 'Test All Test Smart'!B12:AE45, 3, FALSE)</f>
        <v>625</v>
      </c>
      <c r="U6" s="94">
        <f>VLOOKUP(B6, 'Test All Test Smart'!B12:AE45, 4, FALSE)</f>
        <v>3</v>
      </c>
      <c r="V6" s="95">
        <f>VLOOKUP(B6, 'Test All Test Smart'!B12:AE45, 5, FALSE)</f>
        <v>4.7999999999999996E-3</v>
      </c>
      <c r="W6" s="96" t="str">
        <f>VLOOKUP(B6, 'Test All Test Smart'!B12:AE45, 7, FALSE)</f>
        <v>CALCULATED</v>
      </c>
      <c r="X6" s="93">
        <f>VLOOKUP(B6, 'Test All Test Smart'!B12:AE45, 8, FALSE)</f>
        <v>4235</v>
      </c>
      <c r="Y6" s="94">
        <f>VLOOKUP(B6, 'Test All Test Smart'!B12:AE45, 9, FALSE)</f>
        <v>9</v>
      </c>
      <c r="Z6" s="95">
        <f>VLOOKUP(B6, 'Test All Test Smart'!B12:AE45, 10, FALSE)</f>
        <v>2.1251475796930344E-3</v>
      </c>
      <c r="AA6" s="92" t="str">
        <f>VLOOKUP(B6, 'Test All Test Smart'!B12:AE45, 12, FALSE)</f>
        <v>CALCULATED</v>
      </c>
      <c r="AB6" s="94">
        <f>VLOOKUP(B6, 'Test All Test Smart'!B12:AE45, 13, FALSE)</f>
        <v>0</v>
      </c>
      <c r="AC6" s="94">
        <f>VLOOKUP(B6, 'Test All Test Smart'!B12:AE45, 14, FALSE)</f>
        <v>0</v>
      </c>
      <c r="AD6" s="94" t="str">
        <f>VLOOKUP(B6, 'Test All Test Smart'!B12:AE45, 15, FALSE)</f>
        <v>NULL</v>
      </c>
      <c r="AE6" s="96" t="str">
        <f>VLOOKUP(B6, 'Test All Test Smart'!B12:AE45, 17, FALSE)</f>
        <v>CALCULATED</v>
      </c>
      <c r="AF6" s="94">
        <f>VLOOKUP(B6, 'Test All Test Smart'!B12:AE45, 18, FALSE)</f>
        <v>0</v>
      </c>
      <c r="AG6" s="94">
        <f>VLOOKUP(B6, 'Test All Test Smart'!B12:AE45, 19, FALSE)</f>
        <v>0</v>
      </c>
      <c r="AH6" s="94" t="str">
        <f>VLOOKUP(B6, 'Test All Test Smart'!B12:AE45, 20, FALSE)</f>
        <v>NULL</v>
      </c>
      <c r="AI6" s="97" t="str">
        <f>VLOOKUP(B6, 'Test All Test Smart'!B12:AE45, 22, FALSE)</f>
        <v>1: UARB(SS-CL)</v>
      </c>
      <c r="AJ6" s="98">
        <f>VLOOKUP(B6, 'Test All Test Smart'!B12:AE45, 23, FALSE)</f>
        <v>625</v>
      </c>
      <c r="AK6" s="98">
        <f>VLOOKUP(B6, 'Test All Test Smart'!B12:AE45, 24, FALSE)</f>
        <v>3</v>
      </c>
      <c r="AL6" s="99">
        <f>VLOOKUP(B6, 'Test All Test Smart'!B12:AE45, 25, FALSE)</f>
        <v>4.7999999999999996E-3</v>
      </c>
      <c r="AM6" s="96" t="str">
        <f>VLOOKUP(B6, 'Test All Test Smart'!B12:AE45, 27, FALSE)</f>
        <v>CALCULATE</v>
      </c>
      <c r="AN6" s="94">
        <f>VLOOKUP(B6, 'Test All Test Smart'!B12:AE45, 28, FALSE)</f>
        <v>4235</v>
      </c>
      <c r="AO6" s="94">
        <f>VLOOKUP(B6, 'Test All Test Smart'!B12:AE45, 29, FALSE)</f>
        <v>9</v>
      </c>
      <c r="AP6" s="95">
        <f>VLOOKUP(B6, 'Test All Test Smart'!B12:AE45, 30, FALSE)</f>
        <v>2.1251475796930344E-3</v>
      </c>
    </row>
    <row r="7" spans="1:42" ht="15.75" customHeight="1">
      <c r="A7" s="84">
        <f>'Test All Test Smart'!A13</f>
        <v>44063</v>
      </c>
      <c r="B7" s="85">
        <v>44062</v>
      </c>
      <c r="C7" s="86" t="s">
        <v>166</v>
      </c>
      <c r="D7" s="87">
        <f t="shared" ref="D7:E7" si="14">L7+T7</f>
        <v>1058</v>
      </c>
      <c r="E7" s="87">
        <f t="shared" si="14"/>
        <v>7</v>
      </c>
      <c r="F7" s="88">
        <f t="shared" si="1"/>
        <v>6.6162570888468808E-3</v>
      </c>
      <c r="G7" s="89" t="str">
        <f t="shared" si="2"/>
        <v>CALCULATED - NO CH DATA</v>
      </c>
      <c r="H7" s="87">
        <f t="shared" ref="H7:I7" si="15">P7+X7</f>
        <v>5293</v>
      </c>
      <c r="I7" s="87">
        <f t="shared" si="15"/>
        <v>16</v>
      </c>
      <c r="J7" s="88">
        <f t="shared" si="4"/>
        <v>3.0228603816361234E-3</v>
      </c>
      <c r="K7" s="90" t="s">
        <v>167</v>
      </c>
      <c r="L7" s="91"/>
      <c r="M7" s="91"/>
      <c r="N7" s="91"/>
      <c r="O7" s="89" t="str">
        <f t="shared" si="5"/>
        <v>NO RELIABLE DATA</v>
      </c>
      <c r="P7" s="91"/>
      <c r="Q7" s="91"/>
      <c r="R7" s="91"/>
      <c r="S7" s="92" t="str">
        <f>VLOOKUP(B7, 'Test All Test Smart'!B13:AE46, 2, FALSE)</f>
        <v>CALCULATED</v>
      </c>
      <c r="T7" s="93">
        <f>VLOOKUP(B7, 'Test All Test Smart'!B13:AE46, 3, FALSE)</f>
        <v>1058</v>
      </c>
      <c r="U7" s="94">
        <f>VLOOKUP(B7, 'Test All Test Smart'!B13:AE46, 4, FALSE)</f>
        <v>7</v>
      </c>
      <c r="V7" s="95">
        <f>VLOOKUP(B7, 'Test All Test Smart'!B13:AE46, 5, FALSE)</f>
        <v>6.6162570888468808E-3</v>
      </c>
      <c r="W7" s="96" t="str">
        <f>VLOOKUP(B7, 'Test All Test Smart'!B13:AE46, 7, FALSE)</f>
        <v>CALCULATED</v>
      </c>
      <c r="X7" s="93">
        <f>VLOOKUP(B7, 'Test All Test Smart'!B13:AE46, 8, FALSE)</f>
        <v>5293</v>
      </c>
      <c r="Y7" s="94">
        <f>VLOOKUP(B7, 'Test All Test Smart'!B13:AE46, 9, FALSE)</f>
        <v>16</v>
      </c>
      <c r="Z7" s="95">
        <f>VLOOKUP(B7, 'Test All Test Smart'!B13:AE46, 10, FALSE)</f>
        <v>3.0228603816361234E-3</v>
      </c>
      <c r="AA7" s="92" t="str">
        <f>VLOOKUP(B7, 'Test All Test Smart'!B13:AE46, 12, FALSE)</f>
        <v>CALCULATED</v>
      </c>
      <c r="AB7" s="94">
        <f>VLOOKUP(B7, 'Test All Test Smart'!B13:AE46, 13, FALSE)</f>
        <v>0</v>
      </c>
      <c r="AC7" s="94">
        <f>VLOOKUP(B7, 'Test All Test Smart'!B13:AE46, 14, FALSE)</f>
        <v>0</v>
      </c>
      <c r="AD7" s="94" t="str">
        <f>VLOOKUP(B7, 'Test All Test Smart'!B13:AE46, 15, FALSE)</f>
        <v>NULL</v>
      </c>
      <c r="AE7" s="96" t="str">
        <f>VLOOKUP(B7, 'Test All Test Smart'!B13:AE46, 17, FALSE)</f>
        <v>CALCULATED</v>
      </c>
      <c r="AF7" s="94">
        <f>VLOOKUP(B7, 'Test All Test Smart'!B13:AE46, 18, FALSE)</f>
        <v>0</v>
      </c>
      <c r="AG7" s="94">
        <f>VLOOKUP(B7, 'Test All Test Smart'!B13:AE46, 19, FALSE)</f>
        <v>0</v>
      </c>
      <c r="AH7" s="94" t="str">
        <f>VLOOKUP(B7, 'Test All Test Smart'!B13:AE46, 20, FALSE)</f>
        <v>NULL</v>
      </c>
      <c r="AI7" s="97" t="str">
        <f>VLOOKUP(B7, 'Test All Test Smart'!B13:AE46, 22, FALSE)</f>
        <v>1: UARB(SS-CL)</v>
      </c>
      <c r="AJ7" s="98">
        <f>VLOOKUP(B7, 'Test All Test Smart'!B13:AE46, 23, FALSE)</f>
        <v>1058</v>
      </c>
      <c r="AK7" s="98">
        <f>VLOOKUP(B7, 'Test All Test Smart'!B13:AE46, 24, FALSE)</f>
        <v>7</v>
      </c>
      <c r="AL7" s="99">
        <f>VLOOKUP(B7, 'Test All Test Smart'!B13:AE46, 25, FALSE)</f>
        <v>6.6162570888468808E-3</v>
      </c>
      <c r="AM7" s="96" t="str">
        <f>VLOOKUP(B7, 'Test All Test Smart'!B13:AE46, 27, FALSE)</f>
        <v>CALCULATE</v>
      </c>
      <c r="AN7" s="94">
        <f>VLOOKUP(B7, 'Test All Test Smart'!B13:AE46, 28, FALSE)</f>
        <v>5293</v>
      </c>
      <c r="AO7" s="94">
        <f>VLOOKUP(B7, 'Test All Test Smart'!B13:AE46, 29, FALSE)</f>
        <v>16</v>
      </c>
      <c r="AP7" s="95">
        <f>VLOOKUP(B7, 'Test All Test Smart'!B13:AE46, 30, FALSE)</f>
        <v>3.0228603816361234E-3</v>
      </c>
    </row>
    <row r="8" spans="1:42" ht="15.75" customHeight="1">
      <c r="A8" s="100" t="str">
        <f>'Test All Test Smart'!A14</f>
        <v>08/21/20 09:47</v>
      </c>
      <c r="B8" s="101">
        <v>44063</v>
      </c>
      <c r="C8" s="86" t="s">
        <v>166</v>
      </c>
      <c r="D8" s="87">
        <f t="shared" ref="D8:E8" si="16">L8+T8</f>
        <v>1194</v>
      </c>
      <c r="E8" s="87">
        <f t="shared" si="16"/>
        <v>6</v>
      </c>
      <c r="F8" s="88">
        <f t="shared" si="1"/>
        <v>5.0251256281407036E-3</v>
      </c>
      <c r="G8" s="89" t="str">
        <f t="shared" si="2"/>
        <v>CALCULATED - NO CH DATA</v>
      </c>
      <c r="H8" s="87">
        <f t="shared" ref="H8:I8" si="17">P8+X8</f>
        <v>6487</v>
      </c>
      <c r="I8" s="87">
        <f t="shared" si="17"/>
        <v>22</v>
      </c>
      <c r="J8" s="88">
        <f t="shared" si="4"/>
        <v>3.3913981809773393E-3</v>
      </c>
      <c r="K8" s="90" t="s">
        <v>167</v>
      </c>
      <c r="L8" s="91"/>
      <c r="M8" s="91"/>
      <c r="N8" s="91"/>
      <c r="O8" s="89" t="str">
        <f t="shared" si="5"/>
        <v>NO RELIABLE DATA</v>
      </c>
      <c r="P8" s="91"/>
      <c r="Q8" s="91"/>
      <c r="R8" s="91"/>
      <c r="S8" s="92" t="str">
        <f>VLOOKUP(B8, 'Test All Test Smart'!B14:AE47, 2, FALSE)</f>
        <v>2: UACU(SS-JM), UACU(WBM-CL)</v>
      </c>
      <c r="T8" s="102">
        <f>VLOOKUP(B8, 'Test All Test Smart'!B14:AE47, 3, FALSE)</f>
        <v>1194</v>
      </c>
      <c r="U8" s="98">
        <f>VLOOKUP(B8, 'Test All Test Smart'!B14:AE47, 4, FALSE)</f>
        <v>6</v>
      </c>
      <c r="V8" s="99">
        <f>VLOOKUP(B8, 'Test All Test Smart'!B14:AE47, 5, FALSE)</f>
        <v>5.0251256281407036E-3</v>
      </c>
      <c r="W8" s="96" t="str">
        <f>VLOOKUP(B8, 'Test All Test Smart'!B14:AE47, 7, FALSE)</f>
        <v>2: UACU(SS-JM), UACU(WBM-CL)</v>
      </c>
      <c r="X8" s="102">
        <f>VLOOKUP(B8, 'Test All Test Smart'!B14:AE47, 8, FALSE)</f>
        <v>6487</v>
      </c>
      <c r="Y8" s="98">
        <f>VLOOKUP(B8, 'Test All Test Smart'!B14:AE47, 9, FALSE)</f>
        <v>22</v>
      </c>
      <c r="Z8" s="99">
        <f>VLOOKUP(B8, 'Test All Test Smart'!B14:AE47, 10, FALSE)</f>
        <v>3.3913981809773393E-3</v>
      </c>
      <c r="AA8" s="92" t="str">
        <f>VLOOKUP(B8, 'Test All Test Smart'!B14:AE47, 12, FALSE)</f>
        <v>CALCULATED</v>
      </c>
      <c r="AB8" s="94">
        <f>VLOOKUP(B8, 'Test All Test Smart'!B14:AE47, 13, FALSE)</f>
        <v>0</v>
      </c>
      <c r="AC8" s="94">
        <f>VLOOKUP(B8, 'Test All Test Smart'!B14:AE47, 14, FALSE)</f>
        <v>0</v>
      </c>
      <c r="AD8" s="94" t="str">
        <f>VLOOKUP(B8, 'Test All Test Smart'!B14:AE47, 15, FALSE)</f>
        <v>NULL</v>
      </c>
      <c r="AE8" s="96" t="str">
        <f>VLOOKUP(B8, 'Test All Test Smart'!B14:AE47, 17, FALSE)</f>
        <v>CALCULATED</v>
      </c>
      <c r="AF8" s="94">
        <f>VLOOKUP(B8, 'Test All Test Smart'!B14:AE47, 18, FALSE)</f>
        <v>0</v>
      </c>
      <c r="AG8" s="94">
        <f>VLOOKUP(B8, 'Test All Test Smart'!B14:AE47, 19, FALSE)</f>
        <v>0</v>
      </c>
      <c r="AH8" s="94" t="str">
        <f>VLOOKUP(B8, 'Test All Test Smart'!B14:AE47, 20, FALSE)</f>
        <v>NULL</v>
      </c>
      <c r="AI8" s="97" t="str">
        <f>VLOOKUP(B8, 'Test All Test Smart'!B14:AE47, 22, FALSE)</f>
        <v>3: UACU(SS-JM),  UARB(SS-CL), UACU(WBM-CL)</v>
      </c>
      <c r="AJ8" s="98">
        <f>VLOOKUP(B8, 'Test All Test Smart'!B14:AE47, 23, FALSE)</f>
        <v>1194</v>
      </c>
      <c r="AK8" s="98">
        <f>VLOOKUP(B8, 'Test All Test Smart'!B14:AE47, 24, FALSE)</f>
        <v>6</v>
      </c>
      <c r="AL8" s="99">
        <f>VLOOKUP(B8, 'Test All Test Smart'!B14:AE47, 25, FALSE)</f>
        <v>5.0251256281407036E-3</v>
      </c>
      <c r="AM8" s="96" t="str">
        <f>VLOOKUP(B8, 'Test All Test Smart'!B14:AE47, 27, FALSE)</f>
        <v>2: UACU(JM), UACU(WBM-CL)</v>
      </c>
      <c r="AN8" s="98">
        <f>VLOOKUP(B8, 'Test All Test Smart'!B14:AE47, 28, FALSE)</f>
        <v>6487</v>
      </c>
      <c r="AO8" s="98">
        <f>VLOOKUP(B8, 'Test All Test Smart'!B14:AE47, 29, FALSE)</f>
        <v>22</v>
      </c>
      <c r="AP8" s="99">
        <f>VLOOKUP(B8, 'Test All Test Smart'!B14:AE47, 30, FALSE)</f>
        <v>3.3913981809773393E-3</v>
      </c>
    </row>
    <row r="9" spans="1:42" ht="15.75" customHeight="1">
      <c r="A9" s="100" t="str">
        <f>'Test All Test Smart'!A15</f>
        <v>08/22/20 07:05</v>
      </c>
      <c r="B9" s="101">
        <v>44064</v>
      </c>
      <c r="C9" s="86" t="s">
        <v>166</v>
      </c>
      <c r="D9" s="87">
        <f t="shared" ref="D9:E9" si="18">L9+T9</f>
        <v>1378</v>
      </c>
      <c r="E9" s="87">
        <f t="shared" si="18"/>
        <v>3</v>
      </c>
      <c r="F9" s="88">
        <f t="shared" si="1"/>
        <v>2.1770682148040637E-3</v>
      </c>
      <c r="G9" s="89" t="str">
        <f t="shared" si="2"/>
        <v>CALCULATED - NO CH DATA</v>
      </c>
      <c r="H9" s="87">
        <f t="shared" ref="H9:I9" si="19">P9+X9</f>
        <v>7865</v>
      </c>
      <c r="I9" s="87">
        <f t="shared" si="19"/>
        <v>25</v>
      </c>
      <c r="J9" s="88">
        <f t="shared" si="4"/>
        <v>3.1786395422759061E-3</v>
      </c>
      <c r="K9" s="90" t="s">
        <v>167</v>
      </c>
      <c r="L9" s="91"/>
      <c r="M9" s="91"/>
      <c r="N9" s="91"/>
      <c r="O9" s="89" t="str">
        <f t="shared" si="5"/>
        <v>NO RELIABLE DATA</v>
      </c>
      <c r="P9" s="91"/>
      <c r="Q9" s="91"/>
      <c r="R9" s="91"/>
      <c r="S9" s="92" t="str">
        <f>VLOOKUP(B9, 'Test All Test Smart'!B15:AE48, 2, FALSE)</f>
        <v>2: UACU(SS-JM), UACU(WBM-CL)</v>
      </c>
      <c r="T9" s="102">
        <f>VLOOKUP(B9, 'Test All Test Smart'!B15:AE48, 3, FALSE)</f>
        <v>1378</v>
      </c>
      <c r="U9" s="98">
        <f>VLOOKUP(B9, 'Test All Test Smart'!B15:AE48, 4, FALSE)</f>
        <v>3</v>
      </c>
      <c r="V9" s="99">
        <f>VLOOKUP(B9, 'Test All Test Smart'!B15:AE48, 5, FALSE)</f>
        <v>2.1770682148040637E-3</v>
      </c>
      <c r="W9" s="96" t="str">
        <f>VLOOKUP(B9, 'Test All Test Smart'!B15:AE48, 7, FALSE)</f>
        <v>2: UACU(SS-JM), UACU(WBM-CL)</v>
      </c>
      <c r="X9" s="102">
        <f>VLOOKUP(B9, 'Test All Test Smart'!B15:AE48, 8, FALSE)</f>
        <v>7865</v>
      </c>
      <c r="Y9" s="98">
        <f>VLOOKUP(B9, 'Test All Test Smart'!B15:AE48, 9, FALSE)</f>
        <v>25</v>
      </c>
      <c r="Z9" s="99">
        <f>VLOOKUP(B9, 'Test All Test Smart'!B15:AE48, 10, FALSE)</f>
        <v>3.1786395422759061E-3</v>
      </c>
      <c r="AA9" s="92" t="str">
        <f>VLOOKUP(B9, 'Test All Test Smart'!B15:AE48, 12, FALSE)</f>
        <v>CALCULATED</v>
      </c>
      <c r="AB9" s="94">
        <f>VLOOKUP(B9, 'Test All Test Smart'!B15:AE48, 13, FALSE)</f>
        <v>0</v>
      </c>
      <c r="AC9" s="94">
        <f>VLOOKUP(B9, 'Test All Test Smart'!B15:AE48, 14, FALSE)</f>
        <v>0</v>
      </c>
      <c r="AD9" s="94" t="str">
        <f>VLOOKUP(B9, 'Test All Test Smart'!B15:AE48, 15, FALSE)</f>
        <v>NULL</v>
      </c>
      <c r="AE9" s="96" t="str">
        <f>VLOOKUP(B9, 'Test All Test Smart'!B15:AE48, 17, FALSE)</f>
        <v>CALCULATED</v>
      </c>
      <c r="AF9" s="94">
        <f>VLOOKUP(B9, 'Test All Test Smart'!B15:AE48, 18, FALSE)</f>
        <v>0</v>
      </c>
      <c r="AG9" s="94">
        <f>VLOOKUP(B9, 'Test All Test Smart'!B15:AE48, 19, FALSE)</f>
        <v>0</v>
      </c>
      <c r="AH9" s="94" t="str">
        <f>VLOOKUP(B9, 'Test All Test Smart'!B15:AE48, 20, FALSE)</f>
        <v>NULL</v>
      </c>
      <c r="AI9" s="97" t="str">
        <f>VLOOKUP(B9, 'Test All Test Smart'!B15:AE48, 22, FALSE)</f>
        <v>3: UACU(SS-JM), UARB(SS-CL), UACU(WBM-CL)</v>
      </c>
      <c r="AJ9" s="98">
        <f>VLOOKUP(B9, 'Test All Test Smart'!B15:AE48, 23, FALSE)</f>
        <v>1378</v>
      </c>
      <c r="AK9" s="98">
        <f>VLOOKUP(B9, 'Test All Test Smart'!B15:AE48, 24, FALSE)</f>
        <v>3</v>
      </c>
      <c r="AL9" s="99">
        <f>VLOOKUP(B9, 'Test All Test Smart'!B15:AE48, 25, FALSE)</f>
        <v>2.1770682148040637E-3</v>
      </c>
      <c r="AM9" s="96" t="str">
        <f>VLOOKUP(B9, 'Test All Test Smart'!B15:AE48, 27, FALSE)</f>
        <v>2: UACU(SS-JM), UACU(WBM-CL)</v>
      </c>
      <c r="AN9" s="98">
        <f>VLOOKUP(B9, 'Test All Test Smart'!B15:AE48, 28, FALSE)</f>
        <v>7865</v>
      </c>
      <c r="AO9" s="98">
        <f>VLOOKUP(B9, 'Test All Test Smart'!B15:AE48, 29, FALSE)</f>
        <v>25</v>
      </c>
      <c r="AP9" s="99">
        <f>VLOOKUP(B9, 'Test All Test Smart'!B15:AE48, 30, FALSE)</f>
        <v>3.1786395422759061E-3</v>
      </c>
    </row>
    <row r="10" spans="1:42" ht="15.75" customHeight="1">
      <c r="A10" s="103" t="str">
        <f>'Test All Test Smart'!A16</f>
        <v>08/23/20 06:41</v>
      </c>
      <c r="B10" s="85">
        <v>44065</v>
      </c>
      <c r="C10" s="86" t="s">
        <v>166</v>
      </c>
      <c r="D10" s="87">
        <f t="shared" ref="D10:E10" si="20">L10+T10</f>
        <v>382</v>
      </c>
      <c r="E10" s="87">
        <f t="shared" si="20"/>
        <v>1</v>
      </c>
      <c r="F10" s="88">
        <f t="shared" si="1"/>
        <v>2.617801047120419E-3</v>
      </c>
      <c r="G10" s="89" t="str">
        <f t="shared" si="2"/>
        <v>CALCULATED - NO CH DATA</v>
      </c>
      <c r="H10" s="87">
        <f t="shared" ref="H10:I10" si="21">P10+X10</f>
        <v>8247</v>
      </c>
      <c r="I10" s="87">
        <f t="shared" si="21"/>
        <v>26</v>
      </c>
      <c r="J10" s="88">
        <f t="shared" si="4"/>
        <v>3.1526615739056628E-3</v>
      </c>
      <c r="K10" s="90" t="s">
        <v>167</v>
      </c>
      <c r="L10" s="91"/>
      <c r="M10" s="91"/>
      <c r="N10" s="91"/>
      <c r="O10" s="89" t="str">
        <f t="shared" si="5"/>
        <v>NO RELIABLE DATA</v>
      </c>
      <c r="P10" s="91"/>
      <c r="Q10" s="91"/>
      <c r="R10" s="91"/>
      <c r="S10" s="92" t="str">
        <f>VLOOKUP(B10, 'Test All Test Smart'!B16:AE49, 2, FALSE)</f>
        <v>1: UACU(SS-JM)</v>
      </c>
      <c r="T10" s="102">
        <f>VLOOKUP(B10, 'Test All Test Smart'!B16:AE49, 3, FALSE)</f>
        <v>382</v>
      </c>
      <c r="U10" s="98">
        <f>VLOOKUP(B10, 'Test All Test Smart'!B16:AE49, 4, FALSE)</f>
        <v>1</v>
      </c>
      <c r="V10" s="99">
        <f>VLOOKUP(B10, 'Test All Test Smart'!B16:AE49, 5, FALSE)</f>
        <v>2.617801047120419E-3</v>
      </c>
      <c r="W10" s="96" t="str">
        <f>VLOOKUP(B10, 'Test All Test Smart'!B16:AE49, 7, FALSE)</f>
        <v>1: UACU(SS-JM)</v>
      </c>
      <c r="X10" s="102">
        <f>VLOOKUP(B10, 'Test All Test Smart'!B16:AE49, 8, FALSE)</f>
        <v>8247</v>
      </c>
      <c r="Y10" s="98">
        <f>VLOOKUP(B10, 'Test All Test Smart'!B16:AE49, 9, FALSE)</f>
        <v>26</v>
      </c>
      <c r="Z10" s="99">
        <f>VLOOKUP(B10, 'Test All Test Smart'!B16:AE49, 10, FALSE)</f>
        <v>3.1526615739056628E-3</v>
      </c>
      <c r="AA10" s="92" t="str">
        <f>VLOOKUP(B10, 'Test All Test Smart'!B16:AE49, 12, FALSE)</f>
        <v>CALCULATED</v>
      </c>
      <c r="AB10" s="94">
        <f>VLOOKUP(B10, 'Test All Test Smart'!B16:AE49, 13, FALSE)</f>
        <v>0</v>
      </c>
      <c r="AC10" s="94">
        <f>VLOOKUP(B10, 'Test All Test Smart'!B16:AE49, 14, FALSE)</f>
        <v>0</v>
      </c>
      <c r="AD10" s="94" t="str">
        <f>VLOOKUP(B10, 'Test All Test Smart'!B16:AE49, 15, FALSE)</f>
        <v>NULL</v>
      </c>
      <c r="AE10" s="96" t="str">
        <f>VLOOKUP(B10, 'Test All Test Smart'!B16:AE49, 17, FALSE)</f>
        <v>CALCULATED</v>
      </c>
      <c r="AF10" s="94">
        <f>VLOOKUP(B10, 'Test All Test Smart'!B16:AE49, 18, FALSE)</f>
        <v>0</v>
      </c>
      <c r="AG10" s="94">
        <f>VLOOKUP(B10, 'Test All Test Smart'!B16:AE49, 19, FALSE)</f>
        <v>0</v>
      </c>
      <c r="AH10" s="94" t="str">
        <f>VLOOKUP(B10, 'Test All Test Smart'!B16:AE49, 20, FALSE)</f>
        <v>NULL</v>
      </c>
      <c r="AI10" s="97" t="str">
        <f>VLOOKUP(B10, 'Test All Test Smart'!B16:AE49, 22, FALSE)</f>
        <v>2: UACU(SS-JM), UARB(SS-CL)</v>
      </c>
      <c r="AJ10" s="98">
        <f>VLOOKUP(B10, 'Test All Test Smart'!B16:AE49, 23, FALSE)</f>
        <v>382</v>
      </c>
      <c r="AK10" s="98">
        <f>VLOOKUP(B10, 'Test All Test Smart'!B16:AE49, 24, FALSE)</f>
        <v>1</v>
      </c>
      <c r="AL10" s="99">
        <f>VLOOKUP(B10, 'Test All Test Smart'!B16:AE49, 25, FALSE)</f>
        <v>2.617801047120419E-3</v>
      </c>
      <c r="AM10" s="96" t="str">
        <f>VLOOKUP(B10, 'Test All Test Smart'!B16:AE49, 27, FALSE)</f>
        <v>2: UACU(SS-JM), CALCULATED(CL)</v>
      </c>
      <c r="AN10" s="98">
        <f>VLOOKUP(B10, 'Test All Test Smart'!B16:AE49, 28, FALSE)</f>
        <v>8247</v>
      </c>
      <c r="AO10" s="98">
        <f>VLOOKUP(B10, 'Test All Test Smart'!B16:AE49, 29, FALSE)</f>
        <v>26</v>
      </c>
      <c r="AP10" s="99">
        <f>VLOOKUP(B10, 'Test All Test Smart'!B16:AE49, 30, FALSE)</f>
        <v>3.1526615739056628E-3</v>
      </c>
    </row>
    <row r="11" spans="1:42" ht="15.75" customHeight="1">
      <c r="A11" s="100" t="str">
        <f>'Test All Test Smart'!A17</f>
        <v>08/24/20 07:00</v>
      </c>
      <c r="B11" s="101">
        <v>44066</v>
      </c>
      <c r="C11" s="86" t="s">
        <v>166</v>
      </c>
      <c r="D11" s="87">
        <f t="shared" ref="D11:E11" si="22">L11+T11</f>
        <v>93</v>
      </c>
      <c r="E11" s="87">
        <f t="shared" si="22"/>
        <v>1</v>
      </c>
      <c r="F11" s="88">
        <f t="shared" si="1"/>
        <v>1.0752688172043012E-2</v>
      </c>
      <c r="G11" s="89" t="str">
        <f t="shared" si="2"/>
        <v>CALCULATED - NO CH DATA</v>
      </c>
      <c r="H11" s="87">
        <f t="shared" ref="H11:I11" si="23">P11+X11</f>
        <v>8340</v>
      </c>
      <c r="I11" s="87">
        <f t="shared" si="23"/>
        <v>27</v>
      </c>
      <c r="J11" s="88">
        <f t="shared" si="4"/>
        <v>3.237410071942446E-3</v>
      </c>
      <c r="K11" s="90" t="s">
        <v>167</v>
      </c>
      <c r="L11" s="91"/>
      <c r="M11" s="91"/>
      <c r="N11" s="91"/>
      <c r="O11" s="89" t="str">
        <f t="shared" si="5"/>
        <v>NO RELIABLE DATA</v>
      </c>
      <c r="P11" s="91"/>
      <c r="Q11" s="91"/>
      <c r="R11" s="91"/>
      <c r="S11" s="92" t="str">
        <f>VLOOKUP(B11, 'Test All Test Smart'!B17:AE50, 2, FALSE)</f>
        <v>2: UACU(SS-JM), UACU(WBM-CL)</v>
      </c>
      <c r="T11" s="102">
        <f>VLOOKUP(B11, 'Test All Test Smart'!B17:AE50, 3, FALSE)</f>
        <v>93</v>
      </c>
      <c r="U11" s="98">
        <f>VLOOKUP(B11, 'Test All Test Smart'!B17:AE50, 4, FALSE)</f>
        <v>1</v>
      </c>
      <c r="V11" s="99">
        <f>VLOOKUP(B11, 'Test All Test Smart'!B17:AE50, 5, FALSE)</f>
        <v>1.0752688172043012E-2</v>
      </c>
      <c r="W11" s="96" t="str">
        <f>VLOOKUP(B11, 'Test All Test Smart'!B17:AE50, 7, FALSE)</f>
        <v>2: UACU(SS-JM), UACU(WBM-CL)</v>
      </c>
      <c r="X11" s="102">
        <f>VLOOKUP(B11, 'Test All Test Smart'!B17:AE50, 8, FALSE)</f>
        <v>8340</v>
      </c>
      <c r="Y11" s="98">
        <f>VLOOKUP(B11, 'Test All Test Smart'!B17:AE50, 9, FALSE)</f>
        <v>27</v>
      </c>
      <c r="Z11" s="99">
        <f>VLOOKUP(B11, 'Test All Test Smart'!B17:AE50, 10, FALSE)</f>
        <v>3.237410071942446E-3</v>
      </c>
      <c r="AA11" s="92" t="str">
        <f>VLOOKUP(B11, 'Test All Test Smart'!B17:AE50, 12, FALSE)</f>
        <v>CALCULATED</v>
      </c>
      <c r="AB11" s="94">
        <f>VLOOKUP(B11, 'Test All Test Smart'!B17:AE50, 13, FALSE)</f>
        <v>0</v>
      </c>
      <c r="AC11" s="94">
        <f>VLOOKUP(B11, 'Test All Test Smart'!B17:AE50, 14, FALSE)</f>
        <v>0</v>
      </c>
      <c r="AD11" s="94" t="str">
        <f>VLOOKUP(B11, 'Test All Test Smart'!B17:AE50, 15, FALSE)</f>
        <v>NULL</v>
      </c>
      <c r="AE11" s="96" t="str">
        <f>VLOOKUP(B11, 'Test All Test Smart'!B17:AE50, 17, FALSE)</f>
        <v>CALCULATED</v>
      </c>
      <c r="AF11" s="94">
        <f>VLOOKUP(B11, 'Test All Test Smart'!B17:AE50, 18, FALSE)</f>
        <v>0</v>
      </c>
      <c r="AG11" s="94">
        <f>VLOOKUP(B11, 'Test All Test Smart'!B17:AE50, 19, FALSE)</f>
        <v>0</v>
      </c>
      <c r="AH11" s="94" t="str">
        <f>VLOOKUP(B11, 'Test All Test Smart'!B17:AE50, 20, FALSE)</f>
        <v>NULL</v>
      </c>
      <c r="AI11" s="97" t="str">
        <f>VLOOKUP(B11, 'Test All Test Smart'!B17:AE50, 22, FALSE)</f>
        <v>2: UACU(SS-JM), UARB(SS-CL), UACU(WBM-CL)</v>
      </c>
      <c r="AJ11" s="98">
        <f>VLOOKUP(B11, 'Test All Test Smart'!B17:AE50, 23, FALSE)</f>
        <v>93</v>
      </c>
      <c r="AK11" s="98">
        <f>VLOOKUP(B11, 'Test All Test Smart'!B17:AE50, 24, FALSE)</f>
        <v>1</v>
      </c>
      <c r="AL11" s="99">
        <f>VLOOKUP(B11, 'Test All Test Smart'!B17:AE50, 25, FALSE)</f>
        <v>1.0752688172043012E-2</v>
      </c>
      <c r="AM11" s="96" t="str">
        <f>VLOOKUP(B11, 'Test All Test Smart'!B17:AE50, 27, FALSE)</f>
        <v>2: UACU(SS-JM), UACU(WBM-CL)</v>
      </c>
      <c r="AN11" s="98">
        <f>VLOOKUP(B11, 'Test All Test Smart'!B17:AE50, 28, FALSE)</f>
        <v>8340</v>
      </c>
      <c r="AO11" s="98">
        <f>VLOOKUP(B11, 'Test All Test Smart'!B17:AE50, 29, FALSE)</f>
        <v>27</v>
      </c>
      <c r="AP11" s="99">
        <f>VLOOKUP(B11, 'Test All Test Smart'!B17:AE50, 30, FALSE)</f>
        <v>3.237410071942446E-3</v>
      </c>
    </row>
    <row r="12" spans="1:42" ht="15.75" customHeight="1">
      <c r="A12" s="100" t="str">
        <f>'Test All Test Smart'!A18</f>
        <v>08/25/20 07:25</v>
      </c>
      <c r="B12" s="101">
        <v>44067</v>
      </c>
      <c r="C12" s="86" t="s">
        <v>166</v>
      </c>
      <c r="D12" s="87">
        <f t="shared" ref="D12:E12" si="24">L12+T12</f>
        <v>708</v>
      </c>
      <c r="E12" s="87">
        <f t="shared" si="24"/>
        <v>4</v>
      </c>
      <c r="F12" s="88">
        <f t="shared" si="1"/>
        <v>5.6497175141242938E-3</v>
      </c>
      <c r="G12" s="89" t="str">
        <f t="shared" si="2"/>
        <v>CALCULATED - NO CH DATA</v>
      </c>
      <c r="H12" s="87">
        <f t="shared" ref="H12:I12" si="25">P12+X12</f>
        <v>9048</v>
      </c>
      <c r="I12" s="87">
        <f t="shared" si="25"/>
        <v>31</v>
      </c>
      <c r="J12" s="88">
        <f t="shared" si="4"/>
        <v>3.4261715296198055E-3</v>
      </c>
      <c r="K12" s="90" t="s">
        <v>167</v>
      </c>
      <c r="L12" s="91"/>
      <c r="M12" s="91"/>
      <c r="N12" s="91"/>
      <c r="O12" s="89" t="str">
        <f t="shared" si="5"/>
        <v>NO RELIABLE DATA</v>
      </c>
      <c r="P12" s="91"/>
      <c r="Q12" s="91"/>
      <c r="R12" s="91"/>
      <c r="S12" s="92" t="str">
        <f>VLOOKUP(B12, 'Test All Test Smart'!B18:AE51, 2, FALSE)</f>
        <v>CALCULATED</v>
      </c>
      <c r="T12" s="102">
        <f>VLOOKUP(B12, 'Test All Test Smart'!B18:AE51, 3, FALSE)</f>
        <v>708</v>
      </c>
      <c r="U12" s="98">
        <f>VLOOKUP(B12, 'Test All Test Smart'!B18:AE51, 4, FALSE)</f>
        <v>4</v>
      </c>
      <c r="V12" s="99">
        <f>VLOOKUP(B12, 'Test All Test Smart'!B18:AE51, 5, FALSE)</f>
        <v>5.6497175141242938E-3</v>
      </c>
      <c r="W12" s="96" t="str">
        <f>VLOOKUP(B12, 'Test All Test Smart'!B18:AE51, 7, FALSE)</f>
        <v>CALCULATED</v>
      </c>
      <c r="X12" s="102">
        <f>VLOOKUP(B12, 'Test All Test Smart'!B18:AE51, 8, FALSE)</f>
        <v>9048</v>
      </c>
      <c r="Y12" s="98">
        <f>VLOOKUP(B12, 'Test All Test Smart'!B18:AE51, 9, FALSE)</f>
        <v>31</v>
      </c>
      <c r="Z12" s="99">
        <f>VLOOKUP(B12, 'Test All Test Smart'!B18:AE51, 10, FALSE)</f>
        <v>3.4261715296198055E-3</v>
      </c>
      <c r="AA12" s="92" t="str">
        <f>VLOOKUP(B12, 'Test All Test Smart'!B18:AE51, 12, FALSE)</f>
        <v>2: UACU(SS-JM), UACU(WBM-CL)'</v>
      </c>
      <c r="AB12" s="98">
        <f>VLOOKUP(B12, 'Test All Test Smart'!B18:AE51, 13, FALSE)</f>
        <v>34</v>
      </c>
      <c r="AC12" s="98">
        <f>VLOOKUP(B12, 'Test All Test Smart'!B18:AE51, 14, FALSE)</f>
        <v>0</v>
      </c>
      <c r="AD12" s="99">
        <f>VLOOKUP(B12, 'Test All Test Smart'!B18:AE51, 15, FALSE)</f>
        <v>0</v>
      </c>
      <c r="AE12" s="96" t="str">
        <f>VLOOKUP(B12, 'Test All Test Smart'!B18:AE51, 17, FALSE)</f>
        <v>2: UACU(SS-JM), UACU(WBM-CL)'</v>
      </c>
      <c r="AF12" s="98">
        <f>VLOOKUP(B12, 'Test All Test Smart'!B18:AE51, 18, FALSE)</f>
        <v>34</v>
      </c>
      <c r="AG12" s="98">
        <f>VLOOKUP(B12, 'Test All Test Smart'!B18:AE51, 19, FALSE)</f>
        <v>0</v>
      </c>
      <c r="AH12" s="99">
        <f>VLOOKUP(B12, 'Test All Test Smart'!B18:AE51, 20, FALSE)</f>
        <v>0</v>
      </c>
      <c r="AI12" s="97" t="str">
        <f>VLOOKUP(B12, 'Test All Test Smart'!B18:AE51, 22, FALSE)</f>
        <v>2: UACU(SS-JM), UACU(WBM-CL)</v>
      </c>
      <c r="AJ12" s="98">
        <f>VLOOKUP(B12, 'Test All Test Smart'!B18:AE51, 23, FALSE)</f>
        <v>674</v>
      </c>
      <c r="AK12" s="98">
        <f>VLOOKUP(B12, 'Test All Test Smart'!B18:AE51, 24, FALSE)</f>
        <v>4</v>
      </c>
      <c r="AL12" s="99">
        <f>VLOOKUP(B12, 'Test All Test Smart'!B18:AE51, 25, FALSE)</f>
        <v>5.9347181008902079E-3</v>
      </c>
      <c r="AM12" s="96" t="str">
        <f>VLOOKUP(B12, 'Test All Test Smart'!B18:AE51, 27, FALSE)</f>
        <v>2: UACU(SS-JM), UACU(WBM-CL)</v>
      </c>
      <c r="AN12" s="98">
        <f>VLOOKUP(B12, 'Test All Test Smart'!B18:AE51, 28, FALSE)</f>
        <v>9014</v>
      </c>
      <c r="AO12" s="98">
        <f>VLOOKUP(B12, 'Test All Test Smart'!B18:AE51, 29, FALSE)</f>
        <v>31</v>
      </c>
      <c r="AP12" s="99">
        <f>VLOOKUP(B12, 'Test All Test Smart'!B18:AE51, 30, FALSE)</f>
        <v>3.4390947415132017E-3</v>
      </c>
    </row>
    <row r="13" spans="1:42" ht="15.75" customHeight="1">
      <c r="A13" s="100" t="str">
        <f>'Test All Test Smart'!A19</f>
        <v>08/26/20 07:07</v>
      </c>
      <c r="B13" s="101">
        <v>44068</v>
      </c>
      <c r="C13" s="86" t="s">
        <v>166</v>
      </c>
      <c r="D13" s="87">
        <f t="shared" ref="D13:E13" si="26">L13+T13</f>
        <v>387</v>
      </c>
      <c r="E13" s="87">
        <f t="shared" si="26"/>
        <v>6</v>
      </c>
      <c r="F13" s="88">
        <f t="shared" si="1"/>
        <v>1.5503875968992248E-2</v>
      </c>
      <c r="G13" s="89" t="str">
        <f t="shared" si="2"/>
        <v>CALCULATED - NO CH DATA</v>
      </c>
      <c r="H13" s="87">
        <f t="shared" ref="H13:I13" si="27">P13+X13</f>
        <v>9435</v>
      </c>
      <c r="I13" s="87">
        <f t="shared" si="27"/>
        <v>37</v>
      </c>
      <c r="J13" s="88">
        <f t="shared" si="4"/>
        <v>3.9215686274509803E-3</v>
      </c>
      <c r="K13" s="90" t="s">
        <v>167</v>
      </c>
      <c r="L13" s="91"/>
      <c r="M13" s="91"/>
      <c r="N13" s="91"/>
      <c r="O13" s="89" t="str">
        <f t="shared" si="5"/>
        <v>NO RELIABLE DATA</v>
      </c>
      <c r="P13" s="91"/>
      <c r="Q13" s="91"/>
      <c r="R13" s="91"/>
      <c r="S13" s="92" t="str">
        <f>VLOOKUP(B13, 'Test All Test Smart'!B19:AE52, 2, FALSE)</f>
        <v>CALCULATED</v>
      </c>
      <c r="T13" s="102">
        <f>VLOOKUP(B13, 'Test All Test Smart'!B19:AE52, 3, FALSE)</f>
        <v>387</v>
      </c>
      <c r="U13" s="98">
        <f>VLOOKUP(B13, 'Test All Test Smart'!B19:AE52, 4, FALSE)</f>
        <v>6</v>
      </c>
      <c r="V13" s="99">
        <f>VLOOKUP(B13, 'Test All Test Smart'!B19:AE52, 5, FALSE)</f>
        <v>1.5503875968992248E-2</v>
      </c>
      <c r="W13" s="96" t="str">
        <f>VLOOKUP(B13, 'Test All Test Smart'!B19:AE52, 7, FALSE)</f>
        <v>CALCULATED</v>
      </c>
      <c r="X13" s="102">
        <f>VLOOKUP(B13, 'Test All Test Smart'!B19:AE52, 8, FALSE)</f>
        <v>9435</v>
      </c>
      <c r="Y13" s="98">
        <f>VLOOKUP(B13, 'Test All Test Smart'!B19:AE52, 9, FALSE)</f>
        <v>37</v>
      </c>
      <c r="Z13" s="99">
        <f>VLOOKUP(B13, 'Test All Test Smart'!B19:AE52, 10, FALSE)</f>
        <v>3.9215686274509803E-3</v>
      </c>
      <c r="AA13" s="104" t="str">
        <f>VLOOKUP(B13, 'Test All Test Smart'!B19:AE52, 12, FALSE)</f>
        <v>MISTAKE on UACU(CL); CORRECTED</v>
      </c>
      <c r="AB13" s="105">
        <f>VLOOKUP(B13, 'Test All Test Smart'!B19:AE52, 13, FALSE)</f>
        <v>45</v>
      </c>
      <c r="AC13" s="105">
        <f>VLOOKUP(B13, 'Test All Test Smart'!B19:AE52, 14, FALSE)</f>
        <v>0</v>
      </c>
      <c r="AD13" s="106">
        <f>VLOOKUP(B13, 'Test All Test Smart'!B19:AE52, 15, FALSE)</f>
        <v>0</v>
      </c>
      <c r="AE13" s="107" t="str">
        <f>VLOOKUP(B13, 'Test All Test Smart'!B19:AE52, 17, FALSE)</f>
        <v>MISTAKE on UACU(CL); CORRECTED</v>
      </c>
      <c r="AF13" s="105">
        <f>VLOOKUP(B13, 'Test All Test Smart'!B19:AE52, 18, FALSE)</f>
        <v>79</v>
      </c>
      <c r="AG13" s="105">
        <f>VLOOKUP(B13, 'Test All Test Smart'!B19:AE52, 19, FALSE)</f>
        <v>0</v>
      </c>
      <c r="AH13" s="106">
        <f>VLOOKUP(B13, 'Test All Test Smart'!B19:AE52, 20, FALSE)</f>
        <v>0</v>
      </c>
      <c r="AI13" s="97" t="str">
        <f>VLOOKUP(B13, 'Test All Test Smart'!B19:AE52, 22, FALSE)</f>
        <v>3: UACU(SS-JM), UARB(SS-CL) UACU(WBM-CL)</v>
      </c>
      <c r="AJ13" s="98">
        <f>VLOOKUP(B13, 'Test All Test Smart'!B19:AE52, 23, FALSE)</f>
        <v>342</v>
      </c>
      <c r="AK13" s="98">
        <f>VLOOKUP(B13, 'Test All Test Smart'!B19:AE52, 24, FALSE)</f>
        <v>6</v>
      </c>
      <c r="AL13" s="99">
        <f>VLOOKUP(B13, 'Test All Test Smart'!B19:AE52, 25, FALSE)</f>
        <v>1.7543859649122806E-2</v>
      </c>
      <c r="AM13" s="96" t="str">
        <f>VLOOKUP(B13, 'Test All Test Smart'!B19:AE52, 27, FALSE)</f>
        <v>2: UACU(SS-JM), UACU(WBM-CL)</v>
      </c>
      <c r="AN13" s="98">
        <f>VLOOKUP(B13, 'Test All Test Smart'!B19:AE52, 28, FALSE)</f>
        <v>9356</v>
      </c>
      <c r="AO13" s="98">
        <f>VLOOKUP(B13, 'Test All Test Smart'!B19:AE52, 29, FALSE)</f>
        <v>37</v>
      </c>
      <c r="AP13" s="99">
        <f>VLOOKUP(B13, 'Test All Test Smart'!B19:AE52, 30, FALSE)</f>
        <v>3.9546814878153053E-3</v>
      </c>
    </row>
    <row r="14" spans="1:42" ht="15.75" customHeight="1">
      <c r="A14" s="100" t="str">
        <f>'Test All Test Smart'!A20</f>
        <v>08/27/20 07:25</v>
      </c>
      <c r="B14" s="101">
        <v>44069</v>
      </c>
      <c r="C14" s="86" t="s">
        <v>166</v>
      </c>
      <c r="D14" s="87">
        <f t="shared" ref="D14:E14" si="28">L14+T14</f>
        <v>784</v>
      </c>
      <c r="E14" s="87">
        <f t="shared" si="28"/>
        <v>9</v>
      </c>
      <c r="F14" s="88">
        <f t="shared" si="1"/>
        <v>1.1479591836734694E-2</v>
      </c>
      <c r="G14" s="89" t="str">
        <f t="shared" si="2"/>
        <v>CALCULATED - NO CH DATA</v>
      </c>
      <c r="H14" s="87">
        <f t="shared" ref="H14:I14" si="29">P14+X14</f>
        <v>10219</v>
      </c>
      <c r="I14" s="87">
        <f t="shared" si="29"/>
        <v>46</v>
      </c>
      <c r="J14" s="88">
        <f t="shared" si="4"/>
        <v>4.5014189255308742E-3</v>
      </c>
      <c r="K14" s="90" t="s">
        <v>167</v>
      </c>
      <c r="L14" s="91"/>
      <c r="M14" s="91"/>
      <c r="N14" s="91"/>
      <c r="O14" s="89" t="str">
        <f t="shared" si="5"/>
        <v>NO RELIABLE DATA</v>
      </c>
      <c r="P14" s="91"/>
      <c r="Q14" s="91"/>
      <c r="R14" s="91"/>
      <c r="S14" s="92" t="str">
        <f>VLOOKUP(B14, 'Test All Test Smart'!B20:AE53, 2, FALSE)</f>
        <v>CALCULATED</v>
      </c>
      <c r="T14" s="102">
        <f>VLOOKUP(B14, 'Test All Test Smart'!B20:AE53, 3, FALSE)</f>
        <v>784</v>
      </c>
      <c r="U14" s="98">
        <f>VLOOKUP(B14, 'Test All Test Smart'!B20:AE53, 4, FALSE)</f>
        <v>9</v>
      </c>
      <c r="V14" s="99">
        <f>VLOOKUP(B14, 'Test All Test Smart'!B20:AE53, 5, FALSE)</f>
        <v>1.1479591836734694E-2</v>
      </c>
      <c r="W14" s="96" t="str">
        <f>VLOOKUP(B14, 'Test All Test Smart'!B20:AE53, 7, FALSE)</f>
        <v>CALCULATED</v>
      </c>
      <c r="X14" s="102">
        <f>VLOOKUP(B14, 'Test All Test Smart'!B20:AE53, 8, FALSE)</f>
        <v>10219</v>
      </c>
      <c r="Y14" s="98">
        <f>VLOOKUP(B14, 'Test All Test Smart'!B20:AE53, 9, FALSE)</f>
        <v>46</v>
      </c>
      <c r="Z14" s="99">
        <f>VLOOKUP(B14, 'Test All Test Smart'!B20:AE53, 10, FALSE)</f>
        <v>4.5014189255308742E-3</v>
      </c>
      <c r="AA14" s="92" t="str">
        <f>VLOOKUP(B14, 'Test All Test Smart'!B20:AE53, 12, FALSE)</f>
        <v>2: UACU(SS-JM), UACU(WBM-SC/CL)</v>
      </c>
      <c r="AB14" s="98">
        <f>VLOOKUP(B14, 'Test All Test Smart'!B20:AE53, 13, FALSE)</f>
        <v>14</v>
      </c>
      <c r="AC14" s="98">
        <f>VLOOKUP(B14, 'Test All Test Smart'!B20:AE53, 14, FALSE)</f>
        <v>0</v>
      </c>
      <c r="AD14" s="99">
        <f>VLOOKUP(B14, 'Test All Test Smart'!B20:AE53, 15, FALSE)</f>
        <v>0</v>
      </c>
      <c r="AE14" s="96" t="str">
        <f>VLOOKUP(B14, 'Test All Test Smart'!B20:AE53, 17, FALSE)</f>
        <v>2: UACU(SS-JM), UACU(WBM-SC/CL)</v>
      </c>
      <c r="AF14" s="98">
        <f>VLOOKUP(B14, 'Test All Test Smart'!B20:AE53, 18, FALSE)</f>
        <v>93</v>
      </c>
      <c r="AG14" s="98">
        <f>VLOOKUP(B14, 'Test All Test Smart'!B20:AE53, 19, FALSE)</f>
        <v>0</v>
      </c>
      <c r="AH14" s="99">
        <f>VLOOKUP(B14, 'Test All Test Smart'!B20:AE53, 20, FALSE)</f>
        <v>0</v>
      </c>
      <c r="AI14" s="97" t="str">
        <f>VLOOKUP(B14, 'Test All Test Smart'!B20:AE53, 22, FALSE)</f>
        <v>3: UACU(SS-JM), UARB(SS-CL), UACU(WBM-CL)</v>
      </c>
      <c r="AJ14" s="98">
        <f>VLOOKUP(B14, 'Test All Test Smart'!B20:AE53, 23, FALSE)</f>
        <v>770</v>
      </c>
      <c r="AK14" s="98">
        <f>VLOOKUP(B14, 'Test All Test Smart'!B20:AE53, 24, FALSE)</f>
        <v>9</v>
      </c>
      <c r="AL14" s="99">
        <f>VLOOKUP(B14, 'Test All Test Smart'!B20:AE53, 25, FALSE)</f>
        <v>1.1688311688311689E-2</v>
      </c>
      <c r="AM14" s="96" t="str">
        <f>VLOOKUP(B14, 'Test All Test Smart'!B20:AE53, 27, FALSE)</f>
        <v>2: UACU(SS-JM), UACU(WBM-CL)</v>
      </c>
      <c r="AN14" s="98">
        <f>VLOOKUP(B14, 'Test All Test Smart'!B20:AE53, 28, FALSE)</f>
        <v>10126</v>
      </c>
      <c r="AO14" s="98">
        <f>VLOOKUP(B14, 'Test All Test Smart'!B20:AE53, 29, FALSE)</f>
        <v>46</v>
      </c>
      <c r="AP14" s="99">
        <f>VLOOKUP(B14, 'Test All Test Smart'!B20:AE53, 30, FALSE)</f>
        <v>4.5427612087695045E-3</v>
      </c>
    </row>
    <row r="15" spans="1:42" ht="15.75" customHeight="1">
      <c r="A15" s="100" t="str">
        <f>'Test All Test Smart'!A21</f>
        <v>08/28/20 07:30</v>
      </c>
      <c r="B15" s="101">
        <v>44070</v>
      </c>
      <c r="C15" s="86" t="s">
        <v>166</v>
      </c>
      <c r="D15" s="87">
        <f t="shared" ref="D15:E15" si="30">L15+T15</f>
        <v>362</v>
      </c>
      <c r="E15" s="87">
        <f t="shared" si="30"/>
        <v>8</v>
      </c>
      <c r="F15" s="88">
        <f t="shared" si="1"/>
        <v>2.2099447513812154E-2</v>
      </c>
      <c r="G15" s="89" t="str">
        <f t="shared" si="2"/>
        <v>CALCULATED - NO CH DATA</v>
      </c>
      <c r="H15" s="87">
        <f t="shared" ref="H15:I15" si="31">P15+X15</f>
        <v>10581</v>
      </c>
      <c r="I15" s="87">
        <f t="shared" si="31"/>
        <v>54</v>
      </c>
      <c r="J15" s="88">
        <f t="shared" si="4"/>
        <v>5.1034873830450812E-3</v>
      </c>
      <c r="K15" s="90" t="s">
        <v>167</v>
      </c>
      <c r="L15" s="91"/>
      <c r="M15" s="91"/>
      <c r="N15" s="91"/>
      <c r="O15" s="89" t="str">
        <f t="shared" si="5"/>
        <v>NO RELIABLE DATA</v>
      </c>
      <c r="P15" s="91"/>
      <c r="Q15" s="91"/>
      <c r="R15" s="91"/>
      <c r="S15" s="92" t="str">
        <f>VLOOKUP(B15, 'Test All Test Smart'!B21:AE54, 2, FALSE)</f>
        <v>CALCULATED</v>
      </c>
      <c r="T15" s="102">
        <f>VLOOKUP(B15, 'Test All Test Smart'!B21:AE54, 3, FALSE)</f>
        <v>362</v>
      </c>
      <c r="U15" s="98">
        <f>VLOOKUP(B15, 'Test All Test Smart'!B21:AE54, 4, FALSE)</f>
        <v>8</v>
      </c>
      <c r="V15" s="99">
        <f>VLOOKUP(B15, 'Test All Test Smart'!B21:AE54, 5, FALSE)</f>
        <v>2.2099447513812154E-2</v>
      </c>
      <c r="W15" s="96" t="str">
        <f>VLOOKUP(B15, 'Test All Test Smart'!B21:AE54, 7, FALSE)</f>
        <v>CALCULATED</v>
      </c>
      <c r="X15" s="102">
        <f>VLOOKUP(B15, 'Test All Test Smart'!B21:AE54, 8, FALSE)</f>
        <v>10581</v>
      </c>
      <c r="Y15" s="98">
        <f>VLOOKUP(B15, 'Test All Test Smart'!B21:AE54, 9, FALSE)</f>
        <v>54</v>
      </c>
      <c r="Z15" s="99">
        <f>VLOOKUP(B15, 'Test All Test Smart'!B21:AE54, 10, FALSE)</f>
        <v>5.1034873830450812E-3</v>
      </c>
      <c r="AA15" s="92" t="str">
        <f>VLOOKUP(B15, 'Test All Test Smart'!B21:AE54, 12, FALSE)</f>
        <v>2: UACU(SS-JM), UACU(WBM-SC+CL)</v>
      </c>
      <c r="AB15" s="98">
        <f>VLOOKUP(B15, 'Test All Test Smart'!B21:AE54, 13, FALSE)</f>
        <v>25</v>
      </c>
      <c r="AC15" s="98">
        <f>VLOOKUP(B15, 'Test All Test Smart'!B21:AE54, 14, FALSE)</f>
        <v>0</v>
      </c>
      <c r="AD15" s="99">
        <f>VLOOKUP(B15, 'Test All Test Smart'!B21:AE54, 15, FALSE)</f>
        <v>0</v>
      </c>
      <c r="AE15" s="96" t="str">
        <f>VLOOKUP(B15, 'Test All Test Smart'!B21:AE54, 17, FALSE)</f>
        <v>2: UACU(SS-JM), UACU(WBM-SC+CL)</v>
      </c>
      <c r="AF15" s="98">
        <f>VLOOKUP(B15, 'Test All Test Smart'!B21:AE54, 18, FALSE)</f>
        <v>118</v>
      </c>
      <c r="AG15" s="98">
        <f>VLOOKUP(B15, 'Test All Test Smart'!B21:AE54, 19, FALSE)</f>
        <v>0</v>
      </c>
      <c r="AH15" s="99">
        <f>VLOOKUP(B15, 'Test All Test Smart'!B21:AE54, 20, FALSE)</f>
        <v>0</v>
      </c>
      <c r="AI15" s="97" t="str">
        <f>VLOOKUP(B15, 'Test All Test Smart'!B21:AE54, 22, FALSE)</f>
        <v>3: UACU(SS-JM), UARB(SS-CL), UACU(WBM-CL)</v>
      </c>
      <c r="AJ15" s="98">
        <f>VLOOKUP(B15, 'Test All Test Smart'!B21:AE54, 23, FALSE)</f>
        <v>337</v>
      </c>
      <c r="AK15" s="98">
        <f>VLOOKUP(B15, 'Test All Test Smart'!B21:AE54, 24, FALSE)</f>
        <v>8</v>
      </c>
      <c r="AL15" s="99">
        <f>VLOOKUP(B15, 'Test All Test Smart'!B21:AE54, 25, FALSE)</f>
        <v>2.3738872403560832E-2</v>
      </c>
      <c r="AM15" s="96" t="str">
        <f>VLOOKUP(B15, 'Test All Test Smart'!B21:AE54, 27, FALSE)</f>
        <v>2: UACU(SS-JM), UACU(WBM-CL)</v>
      </c>
      <c r="AN15" s="98">
        <f>VLOOKUP(B15, 'Test All Test Smart'!B21:AE54, 28, FALSE)</f>
        <v>10463</v>
      </c>
      <c r="AO15" s="98">
        <f>VLOOKUP(B15, 'Test All Test Smart'!B21:AE54, 29, FALSE)</f>
        <v>54</v>
      </c>
      <c r="AP15" s="99">
        <f>VLOOKUP(B15, 'Test All Test Smart'!B21:AE54, 30, FALSE)</f>
        <v>5.161043677721495E-3</v>
      </c>
    </row>
    <row r="16" spans="1:42" ht="15.75" customHeight="1">
      <c r="A16" s="100" t="str">
        <f>'Test All Test Smart'!A22</f>
        <v>08/29/20 06:50</v>
      </c>
      <c r="B16" s="101">
        <v>44071</v>
      </c>
      <c r="C16" s="86" t="s">
        <v>166</v>
      </c>
      <c r="D16" s="87">
        <f t="shared" ref="D16:E16" si="32">L16+T16</f>
        <v>461</v>
      </c>
      <c r="E16" s="87">
        <f t="shared" si="32"/>
        <v>11</v>
      </c>
      <c r="F16" s="88">
        <f t="shared" si="1"/>
        <v>2.3861171366594359E-2</v>
      </c>
      <c r="G16" s="89" t="str">
        <f t="shared" si="2"/>
        <v>CALCULATED - NO CH DATA</v>
      </c>
      <c r="H16" s="87">
        <f t="shared" ref="H16:I16" si="33">P16+X16</f>
        <v>11042</v>
      </c>
      <c r="I16" s="87">
        <f t="shared" si="33"/>
        <v>65</v>
      </c>
      <c r="J16" s="88">
        <f t="shared" si="4"/>
        <v>5.8866147437058505E-3</v>
      </c>
      <c r="K16" s="90" t="s">
        <v>167</v>
      </c>
      <c r="L16" s="91"/>
      <c r="M16" s="91"/>
      <c r="N16" s="91"/>
      <c r="O16" s="89" t="str">
        <f t="shared" si="5"/>
        <v>NO RELIABLE DATA</v>
      </c>
      <c r="P16" s="91"/>
      <c r="Q16" s="91"/>
      <c r="R16" s="91"/>
      <c r="S16" s="92" t="str">
        <f>VLOOKUP(B16, 'Test All Test Smart'!B22:AE55, 2, FALSE)</f>
        <v>CALCULATED</v>
      </c>
      <c r="T16" s="102">
        <f>VLOOKUP(B16, 'Test All Test Smart'!B22:AE55, 3, FALSE)</f>
        <v>461</v>
      </c>
      <c r="U16" s="98">
        <f>VLOOKUP(B16, 'Test All Test Smart'!B22:AE55, 4, FALSE)</f>
        <v>11</v>
      </c>
      <c r="V16" s="99">
        <f>VLOOKUP(B16, 'Test All Test Smart'!B22:AE55, 5, FALSE)</f>
        <v>2.3861171366594359E-2</v>
      </c>
      <c r="W16" s="96" t="str">
        <f>VLOOKUP(B16, 'Test All Test Smart'!B22:AE55, 7, FALSE)</f>
        <v>CALCULATED</v>
      </c>
      <c r="X16" s="102">
        <f>VLOOKUP(B16, 'Test All Test Smart'!B22:AE55, 8, FALSE)</f>
        <v>11042</v>
      </c>
      <c r="Y16" s="98">
        <f>VLOOKUP(B16, 'Test All Test Smart'!B22:AE55, 9, FALSE)</f>
        <v>65</v>
      </c>
      <c r="Z16" s="99">
        <f>VLOOKUP(B16, 'Test All Test Smart'!B22:AE55, 10, FALSE)</f>
        <v>5.8866147437058505E-3</v>
      </c>
      <c r="AA16" s="92" t="str">
        <f>VLOOKUP(B16, 'Test All Test Smart'!B22:AE55, 12, FALSE)</f>
        <v>2: UACU(SS-JM), UACU(WBM-SC,CL)</v>
      </c>
      <c r="AB16" s="98">
        <f>VLOOKUP(B16, 'Test All Test Smart'!B22:AE55, 13, FALSE)</f>
        <v>89</v>
      </c>
      <c r="AC16" s="98">
        <f>VLOOKUP(B16, 'Test All Test Smart'!B22:AE55, 14, FALSE)</f>
        <v>0</v>
      </c>
      <c r="AD16" s="99">
        <f>VLOOKUP(B16, 'Test All Test Smart'!B22:AE55, 15, FALSE)</f>
        <v>0</v>
      </c>
      <c r="AE16" s="96" t="str">
        <f>VLOOKUP(B16, 'Test All Test Smart'!B22:AE55, 17, FALSE)</f>
        <v>2: UACU(SS-JM), UACU(WBM-SC,CL)</v>
      </c>
      <c r="AF16" s="98">
        <f>VLOOKUP(B16, 'Test All Test Smart'!B22:AE55, 18, FALSE)</f>
        <v>207</v>
      </c>
      <c r="AG16" s="98">
        <f>VLOOKUP(B16, 'Test All Test Smart'!B22:AE55, 19, FALSE)</f>
        <v>0</v>
      </c>
      <c r="AH16" s="99">
        <f>VLOOKUP(B16, 'Test All Test Smart'!B22:AE55, 20, FALSE)</f>
        <v>0</v>
      </c>
      <c r="AI16" s="97" t="str">
        <f>VLOOKUP(B16, 'Test All Test Smart'!B22:AE55, 22, FALSE)</f>
        <v>3: UACU(SS-JM), UARB(SS-CL), UACU(WBM-CL)</v>
      </c>
      <c r="AJ16" s="98">
        <f>VLOOKUP(B16, 'Test All Test Smart'!B22:AE55, 23, FALSE)</f>
        <v>372</v>
      </c>
      <c r="AK16" s="98">
        <f>VLOOKUP(B16, 'Test All Test Smart'!B22:AE55, 24, FALSE)</f>
        <v>11</v>
      </c>
      <c r="AL16" s="99">
        <f>VLOOKUP(B16, 'Test All Test Smart'!B22:AE55, 25, FALSE)</f>
        <v>2.9569892473118281E-2</v>
      </c>
      <c r="AM16" s="96" t="str">
        <f>VLOOKUP(B16, 'Test All Test Smart'!B22:AE55, 27, FALSE)</f>
        <v>2: UACU(SS-JM) UACU(WBM-CL)</v>
      </c>
      <c r="AN16" s="98">
        <f>VLOOKUP(B16, 'Test All Test Smart'!B22:AE55, 28, FALSE)</f>
        <v>10835</v>
      </c>
      <c r="AO16" s="98">
        <f>VLOOKUP(B16, 'Test All Test Smart'!B22:AE55, 29, FALSE)</f>
        <v>65</v>
      </c>
      <c r="AP16" s="99">
        <f>VLOOKUP(B16, 'Test All Test Smart'!B22:AE55, 30, FALSE)</f>
        <v>5.999077065066913E-3</v>
      </c>
    </row>
    <row r="17" spans="1:42" ht="15.75" customHeight="1">
      <c r="A17" s="84">
        <f>'Test All Test Smart'!A23</f>
        <v>44073</v>
      </c>
      <c r="B17" s="85">
        <v>44072</v>
      </c>
      <c r="C17" s="86" t="s">
        <v>166</v>
      </c>
      <c r="D17" s="87">
        <f t="shared" ref="D17:E17" si="34">L17+T17</f>
        <v>248</v>
      </c>
      <c r="E17" s="87">
        <f t="shared" si="34"/>
        <v>3</v>
      </c>
      <c r="F17" s="88">
        <f t="shared" si="1"/>
        <v>1.2096774193548387E-2</v>
      </c>
      <c r="G17" s="89" t="str">
        <f t="shared" si="2"/>
        <v>CALCULATED - NO CH DATA</v>
      </c>
      <c r="H17" s="87">
        <f t="shared" ref="H17:I17" si="35">P17+X17</f>
        <v>11290</v>
      </c>
      <c r="I17" s="87">
        <f t="shared" si="35"/>
        <v>68</v>
      </c>
      <c r="J17" s="88">
        <f t="shared" si="4"/>
        <v>6.0230292294065546E-3</v>
      </c>
      <c r="K17" s="90" t="s">
        <v>167</v>
      </c>
      <c r="L17" s="91"/>
      <c r="M17" s="91"/>
      <c r="N17" s="91"/>
      <c r="O17" s="89" t="str">
        <f t="shared" si="5"/>
        <v>NO RELIABLE DATA</v>
      </c>
      <c r="P17" s="91"/>
      <c r="Q17" s="91"/>
      <c r="R17" s="91"/>
      <c r="S17" s="92" t="str">
        <f>VLOOKUP(B17, 'Test All Test Smart'!B23:AE56, 2, FALSE)</f>
        <v>ASSUMPTION</v>
      </c>
      <c r="T17" s="108">
        <f>VLOOKUP(B17, 'Test All Test Smart'!B23:AE56, 3, FALSE)</f>
        <v>248</v>
      </c>
      <c r="U17" s="94">
        <f>VLOOKUP(B17, 'Test All Test Smart'!B23:AE56, 4, FALSE)</f>
        <v>3</v>
      </c>
      <c r="V17" s="95">
        <f>VLOOKUP(B17, 'Test All Test Smart'!B23:AE56, 5, FALSE)</f>
        <v>1.2096774193548387E-2</v>
      </c>
      <c r="W17" s="96" t="str">
        <f>VLOOKUP(B17, 'Test All Test Smart'!B23:AE56, 7, FALSE)</f>
        <v>ASSUMPTION</v>
      </c>
      <c r="X17" s="93">
        <f>VLOOKUP(B17, 'Test All Test Smart'!B23:AE56, 8, FALSE)</f>
        <v>11290</v>
      </c>
      <c r="Y17" s="94">
        <f>VLOOKUP(B17, 'Test All Test Smart'!B23:AE56, 9, FALSE)</f>
        <v>68</v>
      </c>
      <c r="Z17" s="95">
        <f>VLOOKUP(B17, 'Test All Test Smart'!B23:AE56, 10, FALSE)</f>
        <v>1.0608957674288232E-2</v>
      </c>
      <c r="AA17" s="104" t="str">
        <f>VLOOKUP(B17, 'Test All Test Smart'!B23:AE56, 12, FALSE)</f>
        <v>ASSUMPTION</v>
      </c>
      <c r="AB17" s="105">
        <f>VLOOKUP(B17, 'Test All Test Smart'!B23:AE56, 13, FALSE)</f>
        <v>235</v>
      </c>
      <c r="AC17" s="105">
        <f>VLOOKUP(B17, 'Test All Test Smart'!B23:AE56, 14, FALSE)</f>
        <v>2</v>
      </c>
      <c r="AD17" s="106">
        <f>VLOOKUP(B17, 'Test All Test Smart'!B23:AE56, 15, FALSE)</f>
        <v>8.5106382978723406E-3</v>
      </c>
      <c r="AE17" s="96" t="str">
        <f>VLOOKUP(B17, 'Test All Test Smart'!B23:AE56, 17, FALSE)</f>
        <v>CALCULATE</v>
      </c>
      <c r="AF17" s="94">
        <f>VLOOKUP(B17, 'Test All Test Smart'!B23:AE56, 18, FALSE)</f>
        <v>442</v>
      </c>
      <c r="AG17" s="94">
        <f>VLOOKUP(B17, 'Test All Test Smart'!B23:AE56, 19, FALSE)</f>
        <v>2</v>
      </c>
      <c r="AH17" s="95">
        <f>VLOOKUP(B17, 'Test All Test Smart'!B23:AE56, 20, FALSE)</f>
        <v>4.5248868778280547E-3</v>
      </c>
      <c r="AI17" s="109" t="str">
        <f>VLOOKUP(B17, 'Test All Test Smart'!B23:AE56, 22, FALSE)</f>
        <v>ASSUMPTION</v>
      </c>
      <c r="AJ17" s="105">
        <f>VLOOKUP(B17, 'Test All Test Smart'!B23:AE56, 23, FALSE)</f>
        <v>13</v>
      </c>
      <c r="AK17" s="105">
        <f>VLOOKUP(B17, 'Test All Test Smart'!B23:AE56, 24, FALSE)</f>
        <v>1</v>
      </c>
      <c r="AL17" s="106">
        <f>VLOOKUP(B17, 'Test All Test Smart'!B23:AE56, 25, FALSE)</f>
        <v>7.6923076923076927E-2</v>
      </c>
      <c r="AM17" s="96" t="str">
        <f>VLOOKUP(B17, 'Test All Test Smart'!B23:AE56, 27, FALSE)</f>
        <v>CALCULATE</v>
      </c>
      <c r="AN17" s="94">
        <f>VLOOKUP(B17, 'Test All Test Smart'!B23:AE56, 28, FALSE)</f>
        <v>10848</v>
      </c>
      <c r="AO17" s="94">
        <f>VLOOKUP(B17, 'Test All Test Smart'!B23:AE56, 29, FALSE)</f>
        <v>66</v>
      </c>
      <c r="AP17" s="95">
        <f>VLOOKUP(B17, 'Test All Test Smart'!B23:AE56, 30, FALSE)</f>
        <v>6.0840707964601769E-3</v>
      </c>
    </row>
    <row r="18" spans="1:42" ht="15.75" customHeight="1">
      <c r="A18" s="84">
        <f>'Test All Test Smart'!A24</f>
        <v>44074</v>
      </c>
      <c r="B18" s="85">
        <v>44073</v>
      </c>
      <c r="C18" s="86" t="s">
        <v>166</v>
      </c>
      <c r="D18" s="87">
        <f t="shared" ref="D18:E18" si="36">L18+T18</f>
        <v>0</v>
      </c>
      <c r="E18" s="87">
        <f t="shared" si="36"/>
        <v>0</v>
      </c>
      <c r="F18" s="110" t="s">
        <v>31</v>
      </c>
      <c r="G18" s="89" t="str">
        <f t="shared" si="2"/>
        <v>CALCULATED - NO CH DATA</v>
      </c>
      <c r="H18" s="87">
        <f t="shared" ref="H18:I18" si="37">P18+X18</f>
        <v>11290</v>
      </c>
      <c r="I18" s="87">
        <f t="shared" si="37"/>
        <v>68</v>
      </c>
      <c r="J18" s="88">
        <f t="shared" si="4"/>
        <v>6.0230292294065546E-3</v>
      </c>
      <c r="K18" s="90" t="s">
        <v>167</v>
      </c>
      <c r="L18" s="91"/>
      <c r="M18" s="91"/>
      <c r="N18" s="91"/>
      <c r="O18" s="89" t="str">
        <f t="shared" si="5"/>
        <v>NO RELIABLE DATA</v>
      </c>
      <c r="P18" s="91"/>
      <c r="Q18" s="91"/>
      <c r="R18" s="91"/>
      <c r="S18" s="92" t="str">
        <f>VLOOKUP(B18, 'Test All Test Smart'!B24:AE57, 2, FALSE)</f>
        <v>NO UPDATE</v>
      </c>
      <c r="T18" s="93">
        <f>VLOOKUP(B18, 'Test All Test Smart'!B24:AE57, 3, FALSE)</f>
        <v>0</v>
      </c>
      <c r="U18" s="94">
        <f>VLOOKUP(B18, 'Test All Test Smart'!B24:AE57, 4, FALSE)</f>
        <v>0</v>
      </c>
      <c r="V18" s="94" t="str">
        <f>VLOOKUP(B18, 'Test All Test Smart'!B24:AE57, 5, FALSE)</f>
        <v>NULL</v>
      </c>
      <c r="W18" s="96" t="str">
        <f>VLOOKUP(B18, 'Test All Test Smart'!B24:AE57, 7, FALSE)</f>
        <v>NO UPDATE</v>
      </c>
      <c r="X18" s="93">
        <f>VLOOKUP(B18, 'Test All Test Smart'!B24:AE57, 8, FALSE)</f>
        <v>11290</v>
      </c>
      <c r="Y18" s="94">
        <f>VLOOKUP(B18, 'Test All Test Smart'!B24:AE57, 9, FALSE)</f>
        <v>68</v>
      </c>
      <c r="Z18" s="95">
        <f>VLOOKUP(B18, 'Test All Test Smart'!B24:AE57, 10, FALSE)</f>
        <v>1.0608957674288232E-2</v>
      </c>
      <c r="AA18" s="92" t="str">
        <f>VLOOKUP(B18, 'Test All Test Smart'!B24:AE57, 12, FALSE)</f>
        <v>NO UPDATE</v>
      </c>
      <c r="AB18" s="94">
        <f>VLOOKUP(B18, 'Test All Test Smart'!B24:AE57, 13, FALSE)</f>
        <v>0</v>
      </c>
      <c r="AC18" s="94">
        <f>VLOOKUP(B18, 'Test All Test Smart'!B24:AE57, 14, FALSE)</f>
        <v>0</v>
      </c>
      <c r="AD18" s="94" t="str">
        <f>VLOOKUP(B18, 'Test All Test Smart'!B24:AE57, 15, FALSE)</f>
        <v>NULL</v>
      </c>
      <c r="AE18" s="96" t="str">
        <f>VLOOKUP(B18, 'Test All Test Smart'!B24:AE57, 17, FALSE)</f>
        <v>CALCULATE</v>
      </c>
      <c r="AF18" s="94">
        <f>VLOOKUP(B18, 'Test All Test Smart'!B24:AE57, 18, FALSE)</f>
        <v>442</v>
      </c>
      <c r="AG18" s="94">
        <f>VLOOKUP(B18, 'Test All Test Smart'!B24:AE57, 19, FALSE)</f>
        <v>2</v>
      </c>
      <c r="AH18" s="95">
        <f>VLOOKUP(B18, 'Test All Test Smart'!B24:AE57, 20, FALSE)</f>
        <v>4.5248868778280547E-3</v>
      </c>
      <c r="AI18" s="97" t="str">
        <f>VLOOKUP(B18, 'Test All Test Smart'!B24:AE57, 22, FALSE)</f>
        <v>NO UPDATE</v>
      </c>
      <c r="AJ18" s="98">
        <f>VLOOKUP(B18, 'Test All Test Smart'!B24:AE57, 23, FALSE)</f>
        <v>0</v>
      </c>
      <c r="AK18" s="98">
        <f>VLOOKUP(B18, 'Test All Test Smart'!B24:AE57, 24, FALSE)</f>
        <v>0</v>
      </c>
      <c r="AL18" s="98" t="str">
        <f>VLOOKUP(B18, 'Test All Test Smart'!B24:AE57, 25, FALSE)</f>
        <v>NULL</v>
      </c>
      <c r="AM18" s="96" t="str">
        <f>VLOOKUP(B18, 'Test All Test Smart'!B24:AE57, 27, FALSE)</f>
        <v>CALCULATE</v>
      </c>
      <c r="AN18" s="94">
        <f>VLOOKUP(B18, 'Test All Test Smart'!B24:AE57, 28, FALSE)</f>
        <v>10848</v>
      </c>
      <c r="AO18" s="94">
        <f>VLOOKUP(B18, 'Test All Test Smart'!B24:AE57, 29, FALSE)</f>
        <v>66</v>
      </c>
      <c r="AP18" s="95">
        <f>VLOOKUP(B18, 'Test All Test Smart'!B24:AE57, 30, FALSE)</f>
        <v>6.0840707964601769E-3</v>
      </c>
    </row>
    <row r="19" spans="1:42" ht="15.75" customHeight="1">
      <c r="A19" s="100" t="str">
        <f>'Test All Test Smart'!A25</f>
        <v>09/01/20 06:43</v>
      </c>
      <c r="B19" s="101">
        <v>44074</v>
      </c>
      <c r="C19" s="86" t="s">
        <v>166</v>
      </c>
      <c r="D19" s="87">
        <f t="shared" ref="D19:F19" si="38">L19+T19</f>
        <v>471</v>
      </c>
      <c r="E19" s="87">
        <f t="shared" si="38"/>
        <v>37</v>
      </c>
      <c r="F19" s="88">
        <f t="shared" si="38"/>
        <v>7.8556263269639062E-2</v>
      </c>
      <c r="G19" s="89" t="str">
        <f t="shared" si="2"/>
        <v>CALCULATED - NO CH DATA</v>
      </c>
      <c r="H19" s="87">
        <f t="shared" ref="H19:I19" si="39">P19+X19</f>
        <v>11761</v>
      </c>
      <c r="I19" s="87">
        <f t="shared" si="39"/>
        <v>105</v>
      </c>
      <c r="J19" s="88">
        <f t="shared" si="4"/>
        <v>8.9278122608621724E-3</v>
      </c>
      <c r="K19" s="90" t="s">
        <v>167</v>
      </c>
      <c r="L19" s="91"/>
      <c r="M19" s="91"/>
      <c r="N19" s="91"/>
      <c r="O19" s="89" t="str">
        <f t="shared" si="5"/>
        <v>NO RELIABLE DATA</v>
      </c>
      <c r="P19" s="91"/>
      <c r="Q19" s="91"/>
      <c r="R19" s="91"/>
      <c r="S19" s="92" t="str">
        <f>VLOOKUP(B19, 'Test All Test Smart'!B25:AE58, 2, FALSE)</f>
        <v>CALCULATED</v>
      </c>
      <c r="T19" s="102">
        <f>VLOOKUP(B19, 'Test All Test Smart'!B25:AE58, 3, FALSE)</f>
        <v>471</v>
      </c>
      <c r="U19" s="98">
        <f>VLOOKUP(B19, 'Test All Test Smart'!B25:AE58, 4, FALSE)</f>
        <v>37</v>
      </c>
      <c r="V19" s="99">
        <f>VLOOKUP(B19, 'Test All Test Smart'!B25:AE58, 5, FALSE)</f>
        <v>7.8556263269639062E-2</v>
      </c>
      <c r="W19" s="96" t="str">
        <f>VLOOKUP(B19, 'Test All Test Smart'!B25:AE58, 7, FALSE)</f>
        <v>CALCULATED</v>
      </c>
      <c r="X19" s="102">
        <f>VLOOKUP(B19, 'Test All Test Smart'!B25:AE58, 8, FALSE)</f>
        <v>11761</v>
      </c>
      <c r="Y19" s="98">
        <f>VLOOKUP(B19, 'Test All Test Smart'!B25:AE58, 9, FALSE)</f>
        <v>105</v>
      </c>
      <c r="Z19" s="99">
        <f>VLOOKUP(B19, 'Test All Test Smart'!B25:AE58, 10, FALSE)</f>
        <v>8.9278122608621724E-3</v>
      </c>
      <c r="AA19" s="92" t="str">
        <f>VLOOKUP(B19, 'Test All Test Smart'!B25:AE58, 12, FALSE)</f>
        <v>3: UACU(JM), UACU(SS-CL), UACU(WBM-CL)</v>
      </c>
      <c r="AB19" s="98">
        <f>VLOOKUP(B19, 'Test All Test Smart'!B25:AE58, 13, FALSE)</f>
        <v>0</v>
      </c>
      <c r="AC19" s="98">
        <f>VLOOKUP(B19, 'Test All Test Smart'!B25:AE58, 14, FALSE)</f>
        <v>0</v>
      </c>
      <c r="AD19" s="98" t="str">
        <f>VLOOKUP(B19, 'Test All Test Smart'!B25:AE58, 15, FALSE)</f>
        <v>NULL</v>
      </c>
      <c r="AE19" s="96" t="str">
        <f>VLOOKUP(B19, 'Test All Test Smart'!B25:AE58, 17, FALSE)</f>
        <v>3: UACU(JM), UACU(SS-CL), UACU(WBM-CL)</v>
      </c>
      <c r="AF19" s="98">
        <f>VLOOKUP(B19, 'Test All Test Smart'!B25:AE58, 18, FALSE)</f>
        <v>442</v>
      </c>
      <c r="AG19" s="98">
        <f>VLOOKUP(B19, 'Test All Test Smart'!B25:AE58, 19, FALSE)</f>
        <v>2</v>
      </c>
      <c r="AH19" s="99">
        <f>VLOOKUP(B19, 'Test All Test Smart'!B25:AE58, 20, FALSE)</f>
        <v>4.5248868778280547E-3</v>
      </c>
      <c r="AI19" s="97" t="str">
        <f>VLOOKUP(B19, 'Test All Test Smart'!B25:AE58, 22, FALSE)</f>
        <v>1: UARB(SS-CL); Differs from report from UACU(JM), UACU(SS-CL), UACU(WBM-CL)</v>
      </c>
      <c r="AJ19" s="98">
        <f>VLOOKUP(B19, 'Test All Test Smart'!B25:AE58, 23, FALSE)</f>
        <v>471</v>
      </c>
      <c r="AK19" s="98">
        <f>VLOOKUP(B19, 'Test All Test Smart'!B25:AE58, 24, FALSE)</f>
        <v>37</v>
      </c>
      <c r="AL19" s="99">
        <f>VLOOKUP(B19, 'Test All Test Smart'!B25:AE58, 25, FALSE)</f>
        <v>7.8556263269639062E-2</v>
      </c>
      <c r="AM19" s="96" t="str">
        <f>VLOOKUP(B19, 'Test All Test Smart'!B25:AE58, 27, FALSE)</f>
        <v>3: UACU(JM), UACU(SS-CL), UACU(WBM-CL)</v>
      </c>
      <c r="AN19" s="98">
        <f>VLOOKUP(B19, 'Test All Test Smart'!B25:AE58, 28, FALSE)</f>
        <v>11319</v>
      </c>
      <c r="AO19" s="98">
        <f>VLOOKUP(B19, 'Test All Test Smart'!B25:AE58, 29, FALSE)</f>
        <v>103</v>
      </c>
      <c r="AP19" s="99">
        <f>VLOOKUP(B19, 'Test All Test Smart'!B25:AE58, 30, FALSE)</f>
        <v>9.0997437936213444E-3</v>
      </c>
    </row>
    <row r="20" spans="1:42" ht="15.75" customHeight="1">
      <c r="A20" s="100" t="str">
        <f>'Test All Test Smart'!A26</f>
        <v>09/02/20 07:16</v>
      </c>
      <c r="B20" s="101">
        <v>44075</v>
      </c>
      <c r="C20" s="86" t="s">
        <v>166</v>
      </c>
      <c r="D20" s="87">
        <f t="shared" ref="D20:F20" si="40">L20+T20</f>
        <v>1250</v>
      </c>
      <c r="E20" s="87">
        <f t="shared" si="40"/>
        <v>63</v>
      </c>
      <c r="F20" s="88">
        <f t="shared" si="40"/>
        <v>5.04E-2</v>
      </c>
      <c r="G20" s="89" t="str">
        <f t="shared" si="2"/>
        <v>CALCULATED - NO CH DATA</v>
      </c>
      <c r="H20" s="87">
        <f t="shared" ref="H20:I20" si="41">P20+X20</f>
        <v>13011</v>
      </c>
      <c r="I20" s="87">
        <f t="shared" si="41"/>
        <v>168</v>
      </c>
      <c r="J20" s="88">
        <f t="shared" si="4"/>
        <v>1.2912151256629006E-2</v>
      </c>
      <c r="K20" s="90" t="s">
        <v>167</v>
      </c>
      <c r="L20" s="91"/>
      <c r="M20" s="91"/>
      <c r="N20" s="91"/>
      <c r="O20" s="89" t="str">
        <f t="shared" si="5"/>
        <v>NO RELIABLE DATA</v>
      </c>
      <c r="P20" s="91"/>
      <c r="Q20" s="91"/>
      <c r="R20" s="91"/>
      <c r="S20" s="92" t="str">
        <f>VLOOKUP(B20, 'Test All Test Smart'!B26:AE59, 2, FALSE)</f>
        <v>CALCULATED</v>
      </c>
      <c r="T20" s="102">
        <f>VLOOKUP(B20, 'Test All Test Smart'!B26:AE59, 3, FALSE)</f>
        <v>1250</v>
      </c>
      <c r="U20" s="98">
        <f>VLOOKUP(B20, 'Test All Test Smart'!B26:AE59, 4, FALSE)</f>
        <v>63</v>
      </c>
      <c r="V20" s="99">
        <f>VLOOKUP(B20, 'Test All Test Smart'!B26:AE59, 5, FALSE)</f>
        <v>5.04E-2</v>
      </c>
      <c r="W20" s="96" t="str">
        <f>VLOOKUP(B20, 'Test All Test Smart'!B26:AE59, 7, FALSE)</f>
        <v>CALCULATED</v>
      </c>
      <c r="X20" s="102">
        <f>VLOOKUP(B20, 'Test All Test Smart'!B26:AE59, 8, FALSE)</f>
        <v>13011</v>
      </c>
      <c r="Y20" s="98">
        <f>VLOOKUP(B20, 'Test All Test Smart'!B26:AE59, 9, FALSE)</f>
        <v>168</v>
      </c>
      <c r="Z20" s="99">
        <f>VLOOKUP(B20, 'Test All Test Smart'!B26:AE59, 10, FALSE)</f>
        <v>1.2912151256629006E-2</v>
      </c>
      <c r="AA20" s="92" t="str">
        <f>VLOOKUP(B20, 'Test All Test Smart'!B26:AE59, 12, FALSE)</f>
        <v>3: UACU(SS-CL), UACU(JM), UACU(WBM-CL)</v>
      </c>
      <c r="AB20" s="98">
        <f>VLOOKUP(B20, 'Test All Test Smart'!B26:AE59, 13, FALSE)</f>
        <v>60</v>
      </c>
      <c r="AC20" s="98">
        <f>VLOOKUP(B20, 'Test All Test Smart'!B26:AE59, 14, FALSE)</f>
        <v>0</v>
      </c>
      <c r="AD20" s="99">
        <f>VLOOKUP(B20, 'Test All Test Smart'!B26:AE59, 15, FALSE)</f>
        <v>0</v>
      </c>
      <c r="AE20" s="96" t="str">
        <f>VLOOKUP(B20, 'Test All Test Smart'!B26:AE59, 17, FALSE)</f>
        <v>3: UACU(SS-CL), UACU(JM), UACU(WBM-CL)</v>
      </c>
      <c r="AF20" s="98">
        <f>VLOOKUP(B20, 'Test All Test Smart'!B26:AE59, 18, FALSE)</f>
        <v>502</v>
      </c>
      <c r="AG20" s="98">
        <f>VLOOKUP(B20, 'Test All Test Smart'!B26:AE59, 19, FALSE)</f>
        <v>2</v>
      </c>
      <c r="AH20" s="99">
        <f>VLOOKUP(B20, 'Test All Test Smart'!B26:AE59, 20, FALSE)</f>
        <v>3.9840637450199202E-3</v>
      </c>
      <c r="AI20" s="97" t="str">
        <f>VLOOKUP(B20, 'Test All Test Smart'!B26:AE59, 22, FALSE)</f>
        <v>3: UACU(SS-CL), UACU(JM), UACU(WBM-CL)</v>
      </c>
      <c r="AJ20" s="98">
        <f>VLOOKUP(B20, 'Test All Test Smart'!B26:AE59, 23, FALSE)</f>
        <v>1190</v>
      </c>
      <c r="AK20" s="98">
        <f>VLOOKUP(B20, 'Test All Test Smart'!B26:AE59, 24, FALSE)</f>
        <v>63</v>
      </c>
      <c r="AL20" s="99">
        <f>VLOOKUP(B20, 'Test All Test Smart'!B26:AE59, 25, FALSE)</f>
        <v>5.2941176470588235E-2</v>
      </c>
      <c r="AM20" s="96" t="str">
        <f>VLOOKUP(B20, 'Test All Test Smart'!B26:AE59, 27, FALSE)</f>
        <v>3: UACU(SS-CL), UACU(JM), UACU(WBM-CL)</v>
      </c>
      <c r="AN20" s="98">
        <f>VLOOKUP(B20, 'Test All Test Smart'!B26:AE59, 28, FALSE)</f>
        <v>12509</v>
      </c>
      <c r="AO20" s="98">
        <f>VLOOKUP(B20, 'Test All Test Smart'!B26:AE59, 29, FALSE)</f>
        <v>166</v>
      </c>
      <c r="AP20" s="99">
        <f>VLOOKUP(B20, 'Test All Test Smart'!B26:AE59, 30, FALSE)</f>
        <v>1.3270445279398833E-2</v>
      </c>
    </row>
    <row r="21" spans="1:42" ht="15.75" customHeight="1">
      <c r="A21" s="100" t="str">
        <f>'Test All Test Smart'!A27</f>
        <v>09/03/20 10:13</v>
      </c>
      <c r="B21" s="101">
        <v>44076</v>
      </c>
      <c r="C21" s="86" t="s">
        <v>93</v>
      </c>
      <c r="D21" s="111">
        <v>1520</v>
      </c>
      <c r="E21" s="111">
        <v>126</v>
      </c>
      <c r="F21" s="112">
        <f t="shared" ref="F21:F23" si="42">E21/D21</f>
        <v>8.2894736842105257E-2</v>
      </c>
      <c r="G21" s="89" t="str">
        <f t="shared" si="2"/>
        <v>1: UACU(SS-CL)</v>
      </c>
      <c r="H21" s="111">
        <v>15310</v>
      </c>
      <c r="I21" s="111">
        <v>397</v>
      </c>
      <c r="J21" s="112">
        <f t="shared" si="4"/>
        <v>2.5930764206401044E-2</v>
      </c>
      <c r="K21" s="92" t="str">
        <f>VLOOKUP(B21, 'Campus Health (WIP)'!B28:K1044, 2, FALSE)</f>
        <v>1: UACU(SS-CL)</v>
      </c>
      <c r="L21" s="102">
        <f>VLOOKUP(B21, 'Campus Health (WIP)'!B28:K1044, 3, FALSE)</f>
        <v>88</v>
      </c>
      <c r="M21" s="102">
        <f>VLOOKUP(B21, 'Campus Health (WIP)'!B28:K1044, 4, FALSE)</f>
        <v>22</v>
      </c>
      <c r="N21" s="113">
        <f>VLOOKUP(B21, 'Campus Health (WIP)'!B28:K1044, 5, FALSE)</f>
        <v>0.25</v>
      </c>
      <c r="O21" s="89" t="str">
        <f>VLOOKUP(B21, 'Campus Health (WIP)'!B28:K1044, 7, FALSE)</f>
        <v>1: UACU(SS-CL)</v>
      </c>
      <c r="P21" s="102">
        <f>VLOOKUP(B21, 'Campus Health (WIP)'!B28:K1044, 8, FALSE)</f>
        <v>867</v>
      </c>
      <c r="Q21" s="102">
        <f>VLOOKUP(B21, 'Campus Health (WIP)'!B28:K1044, 9, FALSE)</f>
        <v>125</v>
      </c>
      <c r="R21" s="113">
        <f>VLOOKUP(B21, 'Campus Health (WIP)'!B28:K1044, 10, FALSE)</f>
        <v>0.14417531718569782</v>
      </c>
      <c r="S21" s="92" t="str">
        <f>VLOOKUP(B21, 'Test All Test Smart'!B27:AE60, 2, FALSE)</f>
        <v>2: UACU(SS-CL), UACU(WBM-CL)</v>
      </c>
      <c r="T21" s="102">
        <f>VLOOKUP(B21, 'Test All Test Smart'!B27:AE60, 3, FALSE)</f>
        <v>1432</v>
      </c>
      <c r="U21" s="98">
        <f>VLOOKUP(B21, 'Test All Test Smart'!B27:AE60, 4, FALSE)</f>
        <v>104</v>
      </c>
      <c r="V21" s="99">
        <f>VLOOKUP(B21, 'Test All Test Smart'!B27:AE60, 5, FALSE)</f>
        <v>7.2625698324022353E-2</v>
      </c>
      <c r="W21" s="96" t="str">
        <f>VLOOKUP(B21, 'Test All Test Smart'!B27:AE60, 7, FALSE)</f>
        <v>2: UACU(SS-CL), UACU(WBM-CL)</v>
      </c>
      <c r="X21" s="102">
        <f>VLOOKUP(B21, 'Test All Test Smart'!B27:AE60, 8, FALSE)</f>
        <v>14443</v>
      </c>
      <c r="Y21" s="98">
        <f>VLOOKUP(B21, 'Test All Test Smart'!B27:AE60, 9, FALSE)</f>
        <v>272</v>
      </c>
      <c r="Z21" s="99">
        <f>VLOOKUP(B21, 'Test All Test Smart'!B27:AE60, 10, FALSE)</f>
        <v>1.8832652496018832E-2</v>
      </c>
      <c r="AA21" s="92" t="str">
        <f>VLOOKUP(B21, 'Test All Test Smart'!B27:AE60, 12, FALSE)</f>
        <v>1: UACU(CL)</v>
      </c>
      <c r="AB21" s="98">
        <f>VLOOKUP(B21, 'Test All Test Smart'!B27:AE60, 13, FALSE)</f>
        <v>4</v>
      </c>
      <c r="AC21" s="98">
        <f>VLOOKUP(B21, 'Test All Test Smart'!B27:AE60, 14, FALSE)</f>
        <v>0</v>
      </c>
      <c r="AD21" s="99">
        <f>VLOOKUP(B21, 'Test All Test Smart'!B27:AE60, 15, FALSE)</f>
        <v>0</v>
      </c>
      <c r="AE21" s="96" t="str">
        <f>VLOOKUP(B21, 'Test All Test Smart'!B27:AE60, 17, FALSE)</f>
        <v>1: UACU(CL)</v>
      </c>
      <c r="AF21" s="98">
        <f>VLOOKUP(B21, 'Test All Test Smart'!B27:AE60, 18, FALSE)</f>
        <v>506</v>
      </c>
      <c r="AG21" s="98">
        <f>VLOOKUP(B21, 'Test All Test Smart'!B27:AE60, 19, FALSE)</f>
        <v>2</v>
      </c>
      <c r="AH21" s="99">
        <f>VLOOKUP(B21, 'Test All Test Smart'!B27:AE60, 20, FALSE)</f>
        <v>3.952569169960474E-3</v>
      </c>
      <c r="AI21" s="97" t="str">
        <f>VLOOKUP(B21, 'Test All Test Smart'!B27:AE60, 22, FALSE)</f>
        <v>2: UACU(CL), UACU(JM)</v>
      </c>
      <c r="AJ21" s="98">
        <f>VLOOKUP(B21, 'Test All Test Smart'!B27:AE60, 23, FALSE)</f>
        <v>1428</v>
      </c>
      <c r="AK21" s="98">
        <f>VLOOKUP(B21, 'Test All Test Smart'!B27:AE60, 24, FALSE)</f>
        <v>104</v>
      </c>
      <c r="AL21" s="99">
        <f>VLOOKUP(B21, 'Test All Test Smart'!B27:AE60, 25, FALSE)</f>
        <v>7.2829131652661069E-2</v>
      </c>
      <c r="AM21" s="96" t="str">
        <f>VLOOKUP(B21, 'Test All Test Smart'!B27:AE60, 27, FALSE)</f>
        <v>2: UACU(CL), UACU(JM)</v>
      </c>
      <c r="AN21" s="98">
        <f>VLOOKUP(B21, 'Test All Test Smart'!B27:AE60, 28, FALSE)</f>
        <v>13937</v>
      </c>
      <c r="AO21" s="98">
        <f>VLOOKUP(B21, 'Test All Test Smart'!B27:AE60, 29, FALSE)</f>
        <v>270</v>
      </c>
      <c r="AP21" s="99">
        <f>VLOOKUP(B21, 'Test All Test Smart'!B27:AE60, 30, FALSE)</f>
        <v>1.9372892301069096E-2</v>
      </c>
    </row>
    <row r="22" spans="1:42" ht="15.75" customHeight="1">
      <c r="A22" s="100" t="str">
        <f>'Test All Test Smart'!A28</f>
        <v>09/04/20&lt;08:06</v>
      </c>
      <c r="B22" s="101">
        <v>44077</v>
      </c>
      <c r="C22" s="86" t="s">
        <v>93</v>
      </c>
      <c r="D22" s="111">
        <v>1337</v>
      </c>
      <c r="E22" s="111">
        <v>83</v>
      </c>
      <c r="F22" s="112">
        <f t="shared" si="42"/>
        <v>6.2079281974569932E-2</v>
      </c>
      <c r="G22" s="89" t="str">
        <f t="shared" si="2"/>
        <v>1: UACU(SS-CL)</v>
      </c>
      <c r="H22" s="111">
        <v>16647</v>
      </c>
      <c r="I22" s="111">
        <v>480</v>
      </c>
      <c r="J22" s="112">
        <f t="shared" si="4"/>
        <v>2.8834024148495223E-2</v>
      </c>
      <c r="K22" s="92" t="str">
        <f>VLOOKUP(B22, 'Campus Health (WIP)'!B29:K1045, 2, FALSE)</f>
        <v>1: UACU(SS-CL)</v>
      </c>
      <c r="L22" s="102">
        <f>VLOOKUP(B22, 'Campus Health (WIP)'!B29:K1045, 3, FALSE)</f>
        <v>85</v>
      </c>
      <c r="M22" s="102">
        <f>VLOOKUP(B22, 'Campus Health (WIP)'!B29:K1045, 4, FALSE)</f>
        <v>30</v>
      </c>
      <c r="N22" s="113">
        <f>VLOOKUP(B22, 'Campus Health (WIP)'!B29:K1045, 5, FALSE)</f>
        <v>0.35294117647058826</v>
      </c>
      <c r="O22" s="89" t="str">
        <f>VLOOKUP(B22, 'Campus Health (WIP)'!B29:K1045, 7, FALSE)</f>
        <v>1: UACU(SS-CL)</v>
      </c>
      <c r="P22" s="102">
        <f>VLOOKUP(B22, 'Campus Health (WIP)'!B29:K1045, 8, FALSE)</f>
        <v>952</v>
      </c>
      <c r="Q22" s="102">
        <f>VLOOKUP(B22, 'Campus Health (WIP)'!B29:K1045, 9, FALSE)</f>
        <v>155</v>
      </c>
      <c r="R22" s="113">
        <f>VLOOKUP(B22, 'Campus Health (WIP)'!B29:K1045, 10, FALSE)</f>
        <v>0.16281512605042017</v>
      </c>
      <c r="S22" s="92" t="str">
        <f>VLOOKUP(B22, 'Test All Test Smart'!B28:AE61, 2, FALSE)</f>
        <v>2: UACU(SS-CL), UACU(SS-CK)</v>
      </c>
      <c r="T22" s="102">
        <f>VLOOKUP(B22, 'Test All Test Smart'!B28:AE61, 3, FALSE)</f>
        <v>1252</v>
      </c>
      <c r="U22" s="98">
        <f>VLOOKUP(B22, 'Test All Test Smart'!B28:AE61, 4, FALSE)</f>
        <v>53</v>
      </c>
      <c r="V22" s="99">
        <f>VLOOKUP(B22, 'Test All Test Smart'!B28:AE61, 5, FALSE)</f>
        <v>4.233226837060703E-2</v>
      </c>
      <c r="W22" s="96" t="str">
        <f>VLOOKUP(B22, 'Test All Test Smart'!B28:AE61, 7, FALSE)</f>
        <v>2: UACU(SS-CL), UACU(SS-CK)</v>
      </c>
      <c r="X22" s="102">
        <f>VLOOKUP(B22, 'Test All Test Smart'!B28:AE61, 8, FALSE)</f>
        <v>15695</v>
      </c>
      <c r="Y22" s="98">
        <f>VLOOKUP(B22, 'Test All Test Smart'!B28:AE61, 9, FALSE)</f>
        <v>325</v>
      </c>
      <c r="Z22" s="99">
        <f>VLOOKUP(B22, 'Test All Test Smart'!B28:AE61, 10, FALSE)</f>
        <v>2.0707231602421154E-2</v>
      </c>
      <c r="AA22" s="92" t="str">
        <f>VLOOKUP(B22, 'Test All Test Smart'!B28:AE61, 12, FALSE)</f>
        <v>CALCULATED</v>
      </c>
      <c r="AB22" s="94">
        <f>VLOOKUP(B22, 'Test All Test Smart'!B28:AE61, 13, FALSE)</f>
        <v>32</v>
      </c>
      <c r="AC22" s="94">
        <f>VLOOKUP(B22, 'Test All Test Smart'!B28:AE61, 14, FALSE)</f>
        <v>0</v>
      </c>
      <c r="AD22" s="95">
        <f>VLOOKUP(B22, 'Test All Test Smart'!B28:AE61, 15, FALSE)</f>
        <v>0</v>
      </c>
      <c r="AE22" s="96" t="str">
        <f>VLOOKUP(B22, 'Test All Test Smart'!B28:AE61, 17, FALSE)</f>
        <v>CALCULATED</v>
      </c>
      <c r="AF22" s="94">
        <f>VLOOKUP(B22, 'Test All Test Smart'!B28:AE61, 18, FALSE)</f>
        <v>538</v>
      </c>
      <c r="AG22" s="94">
        <f>VLOOKUP(B22, 'Test All Test Smart'!B28:AE61, 19, FALSE)</f>
        <v>2</v>
      </c>
      <c r="AH22" s="95">
        <f>VLOOKUP(B22, 'Test All Test Smart'!B28:AE61, 20, FALSE)</f>
        <v>3.7174721189591076E-3</v>
      </c>
      <c r="AI22" s="97" t="str">
        <f>VLOOKUP(B22, 'Test All Test Smart'!B28:AE61, 22, FALSE)</f>
        <v>2: UACU(SS-CL), UARB(SS-CL)</v>
      </c>
      <c r="AJ22" s="98">
        <f>VLOOKUP(B22, 'Test All Test Smart'!B28:AE61, 23, FALSE)</f>
        <v>1220</v>
      </c>
      <c r="AK22" s="98">
        <f>VLOOKUP(B22, 'Test All Test Smart'!B28:AE61, 24, FALSE)</f>
        <v>53</v>
      </c>
      <c r="AL22" s="99">
        <f>VLOOKUP(B22, 'Test All Test Smart'!B28:AE61, 25, FALSE)</f>
        <v>4.3442622950819673E-2</v>
      </c>
      <c r="AM22" s="96" t="str">
        <f>VLOOKUP(B22, 'Test All Test Smart'!B28:AE61, 27, FALSE)</f>
        <v>CALCULATED</v>
      </c>
      <c r="AN22" s="94">
        <f>VLOOKUP(B22, 'Test All Test Smart'!B28:AE61, 28, FALSE)</f>
        <v>15157</v>
      </c>
      <c r="AO22" s="94">
        <f>VLOOKUP(B22, 'Test All Test Smart'!B28:AE61, 29, FALSE)</f>
        <v>323</v>
      </c>
      <c r="AP22" s="95">
        <f>VLOOKUP(B22, 'Test All Test Smart'!B28:AE61, 30, FALSE)</f>
        <v>2.1310285676585078E-2</v>
      </c>
    </row>
    <row r="23" spans="1:42" ht="15.75" customHeight="1">
      <c r="A23" s="114">
        <f>'Test All Test Smart'!A29</f>
        <v>44079.547222222223</v>
      </c>
      <c r="B23" s="101">
        <v>44078</v>
      </c>
      <c r="C23" s="86" t="s">
        <v>93</v>
      </c>
      <c r="D23" s="111">
        <v>1443</v>
      </c>
      <c r="E23" s="111">
        <v>79</v>
      </c>
      <c r="F23" s="112">
        <f t="shared" si="42"/>
        <v>5.4747054747054748E-2</v>
      </c>
      <c r="G23" s="89" t="str">
        <f t="shared" si="2"/>
        <v>1: UACU(SS-CL)</v>
      </c>
      <c r="H23" s="111">
        <v>18090</v>
      </c>
      <c r="I23" s="111">
        <v>559</v>
      </c>
      <c r="J23" s="112">
        <f t="shared" si="4"/>
        <v>3.090105030403538E-2</v>
      </c>
      <c r="K23" s="92" t="str">
        <f>VLOOKUP(B23, 'Campus Health (WIP)'!B30:K1046, 2, FALSE)</f>
        <v>1: UACU(SS-CL)</v>
      </c>
      <c r="L23" s="102">
        <f>VLOOKUP(B23, 'Campus Health (WIP)'!B30:K1046, 3, FALSE)</f>
        <v>115</v>
      </c>
      <c r="M23" s="102">
        <f>VLOOKUP(B23, 'Campus Health (WIP)'!B30:K1046, 4, FALSE)</f>
        <v>32</v>
      </c>
      <c r="N23" s="113">
        <f>VLOOKUP(B23, 'Campus Health (WIP)'!B30:K1046, 5, FALSE)</f>
        <v>0.27826086956521739</v>
      </c>
      <c r="O23" s="89" t="str">
        <f>VLOOKUP(B23, 'Campus Health (WIP)'!B30:K1046, 7, FALSE)</f>
        <v>1: UACU(SS-CL)</v>
      </c>
      <c r="P23" s="102">
        <f>VLOOKUP(B23, 'Campus Health (WIP)'!B30:K1046, 8, FALSE)</f>
        <v>1067</v>
      </c>
      <c r="Q23" s="102">
        <f>VLOOKUP(B23, 'Campus Health (WIP)'!B30:K1046, 9, FALSE)</f>
        <v>187</v>
      </c>
      <c r="R23" s="113">
        <f>VLOOKUP(B23, 'Campus Health (WIP)'!B30:K1046, 10, FALSE)</f>
        <v>0.17525773195876287</v>
      </c>
      <c r="S23" s="92" t="str">
        <f>VLOOKUP(B23, 'Test All Test Smart'!B29:AE62, 2, FALSE)</f>
        <v>3: UACU(SS-CL), UACU(SS-CK), UACU(WBM-CL)</v>
      </c>
      <c r="T23" s="102">
        <f>VLOOKUP(B23, 'Test All Test Smart'!B29:AE62, 3, FALSE)</f>
        <v>1328</v>
      </c>
      <c r="U23" s="98">
        <f>VLOOKUP(B23, 'Test All Test Smart'!B29:AE62, 4, FALSE)</f>
        <v>47</v>
      </c>
      <c r="V23" s="99">
        <f>VLOOKUP(B23, 'Test All Test Smart'!B29:AE62, 5, FALSE)</f>
        <v>3.5391566265060244E-2</v>
      </c>
      <c r="W23" s="96" t="str">
        <f>VLOOKUP(B23, 'Test All Test Smart'!B29:AE62, 7, FALSE)</f>
        <v>3: UACU(SS-CL), UACU(SS-CK), UACU(WBM-CL)</v>
      </c>
      <c r="X23" s="102">
        <f>VLOOKUP(B23, 'Test All Test Smart'!B29:AE62, 8, FALSE)</f>
        <v>17023</v>
      </c>
      <c r="Y23" s="98">
        <f>VLOOKUP(B23, 'Test All Test Smart'!B29:AE62, 9, FALSE)</f>
        <v>372</v>
      </c>
      <c r="Z23" s="99">
        <f>VLOOKUP(B23, 'Test All Test Smart'!B29:AE62, 10, FALSE)</f>
        <v>2.1852787405275215E-2</v>
      </c>
      <c r="AA23" s="92" t="str">
        <f>VLOOKUP(B23, 'Test All Test Smart'!B29:AE62, 12, FALSE)</f>
        <v>CALCULATED</v>
      </c>
      <c r="AB23" s="94">
        <f>VLOOKUP(B23, 'Test All Test Smart'!B29:AE62, 13, FALSE)</f>
        <v>16</v>
      </c>
      <c r="AC23" s="94">
        <f>VLOOKUP(B23, 'Test All Test Smart'!B29:AE62, 14, FALSE)</f>
        <v>0</v>
      </c>
      <c r="AD23" s="95">
        <f>VLOOKUP(B23, 'Test All Test Smart'!B29:AE62, 15, FALSE)</f>
        <v>0</v>
      </c>
      <c r="AE23" s="96" t="str">
        <f>VLOOKUP(B23, 'Test All Test Smart'!B29:AE62, 17, FALSE)</f>
        <v>CALCULATED</v>
      </c>
      <c r="AF23" s="94">
        <f>VLOOKUP(B23, 'Test All Test Smart'!B29:AE62, 18, FALSE)</f>
        <v>554</v>
      </c>
      <c r="AG23" s="94">
        <f>VLOOKUP(B23, 'Test All Test Smart'!B29:AE62, 19, FALSE)</f>
        <v>2</v>
      </c>
      <c r="AH23" s="95">
        <f>VLOOKUP(B23, 'Test All Test Smart'!B29:AE62, 20, FALSE)</f>
        <v>3.6101083032490976E-3</v>
      </c>
      <c r="AI23" s="97" t="str">
        <f>VLOOKUP(B23, 'Test All Test Smart'!B29:AE62, 22, FALSE)</f>
        <v>1: UARB(SS-CL)</v>
      </c>
      <c r="AJ23" s="98">
        <f>VLOOKUP(B23, 'Test All Test Smart'!B29:AE62, 23, FALSE)</f>
        <v>1312</v>
      </c>
      <c r="AK23" s="98">
        <f>VLOOKUP(B23, 'Test All Test Smart'!B29:AE62, 24, FALSE)</f>
        <v>47</v>
      </c>
      <c r="AL23" s="99">
        <f>VLOOKUP(B23, 'Test All Test Smart'!B29:AE62, 25, FALSE)</f>
        <v>3.5823170731707314E-2</v>
      </c>
      <c r="AM23" s="96" t="str">
        <f>VLOOKUP(B23, 'Test All Test Smart'!B29:AE62, 27, FALSE)</f>
        <v>CALCULATED</v>
      </c>
      <c r="AN23" s="94">
        <f>VLOOKUP(B23, 'Test All Test Smart'!B29:AE62, 28, FALSE)</f>
        <v>16469</v>
      </c>
      <c r="AO23" s="94">
        <f>VLOOKUP(B23, 'Test All Test Smart'!B29:AE62, 29, FALSE)</f>
        <v>370</v>
      </c>
      <c r="AP23" s="95">
        <f>VLOOKUP(B23, 'Test All Test Smart'!B29:AE62, 30, FALSE)</f>
        <v>2.2466452122168922E-2</v>
      </c>
    </row>
    <row r="24" spans="1:42" ht="15.75" customHeight="1">
      <c r="A24" s="84">
        <f>'Test All Test Smart'!A30</f>
        <v>44080</v>
      </c>
      <c r="B24" s="85">
        <v>44079</v>
      </c>
      <c r="C24" s="86" t="s">
        <v>69</v>
      </c>
      <c r="D24" s="111">
        <v>0</v>
      </c>
      <c r="E24" s="111">
        <v>0</v>
      </c>
      <c r="F24" s="115" t="s">
        <v>31</v>
      </c>
      <c r="G24" s="89" t="str">
        <f t="shared" si="2"/>
        <v>NO UPDATE</v>
      </c>
      <c r="H24" s="116">
        <f t="shared" ref="H24:I24" si="43">H23+D24</f>
        <v>18090</v>
      </c>
      <c r="I24" s="116">
        <f t="shared" si="43"/>
        <v>559</v>
      </c>
      <c r="J24" s="112">
        <f t="shared" si="4"/>
        <v>3.090105030403538E-2</v>
      </c>
      <c r="K24" s="92" t="str">
        <f>VLOOKUP(B24, 'Campus Health (WIP)'!B31:K1047, 2, FALSE)</f>
        <v>NO UPDATE</v>
      </c>
      <c r="L24" s="102">
        <f>VLOOKUP(B24, 'Campus Health (WIP)'!B31:K1047, 3, FALSE)</f>
        <v>0</v>
      </c>
      <c r="M24" s="102">
        <f>VLOOKUP(B24, 'Campus Health (WIP)'!B31:K1047, 4, FALSE)</f>
        <v>0</v>
      </c>
      <c r="N24" s="102" t="str">
        <f>VLOOKUP(B24, 'Campus Health (WIP)'!B31:K1047, 5, FALSE)</f>
        <v>NULL</v>
      </c>
      <c r="O24" s="89" t="str">
        <f>VLOOKUP(B24, 'Campus Health (WIP)'!B31:K1047, 7, FALSE)</f>
        <v>NO UPDATE</v>
      </c>
      <c r="P24" s="102">
        <f>VLOOKUP(B24, 'Campus Health (WIP)'!B31:K1047, 8, FALSE)</f>
        <v>1067</v>
      </c>
      <c r="Q24" s="102">
        <f>VLOOKUP(B24, 'Campus Health (WIP)'!B31:K1047, 9, FALSE)</f>
        <v>187</v>
      </c>
      <c r="R24" s="113">
        <f>VLOOKUP(B24, 'Campus Health (WIP)'!B31:K1047, 10, FALSE)</f>
        <v>0.17525773195876287</v>
      </c>
      <c r="S24" s="92" t="str">
        <f>VLOOKUP(B24, 'Test All Test Smart'!B30:AE63, 2, FALSE)</f>
        <v>NO UPDATE</v>
      </c>
      <c r="T24" s="102">
        <f>VLOOKUP(B24, 'Test All Test Smart'!B30:AE63, 3, FALSE)</f>
        <v>0</v>
      </c>
      <c r="U24" s="98">
        <f>VLOOKUP(B24, 'Test All Test Smart'!B30:AE63, 4, FALSE)</f>
        <v>0</v>
      </c>
      <c r="V24" s="98" t="str">
        <f>VLOOKUP(B24, 'Test All Test Smart'!B30:AE63, 5, FALSE)</f>
        <v>NULL</v>
      </c>
      <c r="W24" s="96" t="str">
        <f>VLOOKUP(B24, 'Test All Test Smart'!B30:AE63, 7, FALSE)</f>
        <v>NO UPDATE</v>
      </c>
      <c r="X24" s="102">
        <f>VLOOKUP(B24, 'Test All Test Smart'!B30:AE63, 8, FALSE)</f>
        <v>17023</v>
      </c>
      <c r="Y24" s="98">
        <f>VLOOKUP(B24, 'Test All Test Smart'!B30:AE63, 9, FALSE)</f>
        <v>372</v>
      </c>
      <c r="Z24" s="99">
        <f>VLOOKUP(B24, 'Test All Test Smart'!B30:AE63, 10, FALSE)</f>
        <v>2.1852787405275215E-2</v>
      </c>
      <c r="AA24" s="92" t="str">
        <f>VLOOKUP(B24, 'Test All Test Smart'!B30:AE63, 12, FALSE)</f>
        <v>NO UPDATE</v>
      </c>
      <c r="AB24" s="98">
        <f>VLOOKUP(B24, 'Test All Test Smart'!B30:AE63, 13, FALSE)</f>
        <v>0</v>
      </c>
      <c r="AC24" s="98">
        <f>VLOOKUP(B24, 'Test All Test Smart'!B30:AE63, 14, FALSE)</f>
        <v>0</v>
      </c>
      <c r="AD24" s="98" t="str">
        <f>VLOOKUP(B24, 'Test All Test Smart'!B30:AE63, 15, FALSE)</f>
        <v>NULL</v>
      </c>
      <c r="AE24" s="96" t="str">
        <f>VLOOKUP(B24, 'Test All Test Smart'!B30:AE63, 17, FALSE)</f>
        <v>NO UPDATE</v>
      </c>
      <c r="AF24" s="94">
        <f>VLOOKUP(B24, 'Test All Test Smart'!B30:AE63, 18, FALSE)</f>
        <v>554</v>
      </c>
      <c r="AG24" s="94">
        <f>VLOOKUP(B24, 'Test All Test Smart'!B30:AE63, 19, FALSE)</f>
        <v>2</v>
      </c>
      <c r="AH24" s="95">
        <f>VLOOKUP(B24, 'Test All Test Smart'!B30:AE63, 20, FALSE)</f>
        <v>3.6101083032490976E-3</v>
      </c>
      <c r="AI24" s="97" t="str">
        <f>VLOOKUP(B24, 'Test All Test Smart'!B30:AE63, 22, FALSE)</f>
        <v>NO UPDATE</v>
      </c>
      <c r="AJ24" s="98">
        <f>VLOOKUP(B24, 'Test All Test Smart'!B30:AE63, 23, FALSE)</f>
        <v>0</v>
      </c>
      <c r="AK24" s="98">
        <f>VLOOKUP(B24, 'Test All Test Smart'!B30:AE63, 24, FALSE)</f>
        <v>0</v>
      </c>
      <c r="AL24" s="98" t="str">
        <f>VLOOKUP(B24, 'Test All Test Smart'!B30:AE63, 25, FALSE)</f>
        <v>NULL</v>
      </c>
      <c r="AM24" s="96" t="str">
        <f>VLOOKUP(B24, 'Test All Test Smart'!B30:AE63, 27, FALSE)</f>
        <v>NO UPDATE</v>
      </c>
      <c r="AN24" s="94">
        <f>VLOOKUP(B24, 'Test All Test Smart'!B30:AE63, 28, FALSE)</f>
        <v>16469</v>
      </c>
      <c r="AO24" s="94">
        <f>VLOOKUP(B24, 'Test All Test Smart'!B30:AE63, 29, FALSE)</f>
        <v>370</v>
      </c>
      <c r="AP24" s="95">
        <f>VLOOKUP(B24, 'Test All Test Smart'!B30:AE63, 30, FALSE)</f>
        <v>2.2466452122168922E-2</v>
      </c>
    </row>
    <row r="25" spans="1:42" ht="15.75" customHeight="1">
      <c r="A25" s="84">
        <f>'Test All Test Smart'!A31</f>
        <v>44081</v>
      </c>
      <c r="B25" s="85">
        <v>44080</v>
      </c>
      <c r="C25" s="86" t="s">
        <v>69</v>
      </c>
      <c r="D25" s="111">
        <v>0</v>
      </c>
      <c r="E25" s="111">
        <v>0</v>
      </c>
      <c r="F25" s="115" t="s">
        <v>31</v>
      </c>
      <c r="G25" s="89" t="str">
        <f t="shared" si="2"/>
        <v>NO UPDATE</v>
      </c>
      <c r="H25" s="116">
        <f t="shared" ref="H25:I25" si="44">H24+D25</f>
        <v>18090</v>
      </c>
      <c r="I25" s="116">
        <f t="shared" si="44"/>
        <v>559</v>
      </c>
      <c r="J25" s="112">
        <f t="shared" si="4"/>
        <v>3.090105030403538E-2</v>
      </c>
      <c r="K25" s="92" t="str">
        <f>VLOOKUP(B25, 'Campus Health (WIP)'!B32:K1048, 2, FALSE)</f>
        <v>NO UPDATE</v>
      </c>
      <c r="L25" s="102">
        <f>VLOOKUP(B25, 'Campus Health (WIP)'!B32:K1048, 3, FALSE)</f>
        <v>0</v>
      </c>
      <c r="M25" s="102">
        <f>VLOOKUP(B25, 'Campus Health (WIP)'!B32:K1048, 4, FALSE)</f>
        <v>0</v>
      </c>
      <c r="N25" s="102" t="str">
        <f>VLOOKUP(B25, 'Campus Health (WIP)'!B32:K1048, 5, FALSE)</f>
        <v>NULL</v>
      </c>
      <c r="O25" s="89" t="str">
        <f>VLOOKUP(B25, 'Campus Health (WIP)'!B32:K1048, 7, FALSE)</f>
        <v>NO UPDATE</v>
      </c>
      <c r="P25" s="102">
        <f>VLOOKUP(B25, 'Campus Health (WIP)'!B32:K1048, 8, FALSE)</f>
        <v>1067</v>
      </c>
      <c r="Q25" s="102">
        <f>VLOOKUP(B25, 'Campus Health (WIP)'!B32:K1048, 9, FALSE)</f>
        <v>187</v>
      </c>
      <c r="R25" s="113">
        <f>VLOOKUP(B25, 'Campus Health (WIP)'!B32:K1048, 10, FALSE)</f>
        <v>0.17525773195876287</v>
      </c>
      <c r="S25" s="92" t="str">
        <f>VLOOKUP(B25, 'Test All Test Smart'!B31:AE64, 2, FALSE)</f>
        <v>NO UPDATE</v>
      </c>
      <c r="T25" s="102">
        <f>VLOOKUP(B25, 'Test All Test Smart'!B31:AE64, 3, FALSE)</f>
        <v>0</v>
      </c>
      <c r="U25" s="98">
        <f>VLOOKUP(B25, 'Test All Test Smart'!B31:AE64, 4, FALSE)</f>
        <v>0</v>
      </c>
      <c r="V25" s="98" t="str">
        <f>VLOOKUP(B25, 'Test All Test Smart'!B31:AE64, 5, FALSE)</f>
        <v>NULL</v>
      </c>
      <c r="W25" s="96" t="str">
        <f>VLOOKUP(B25, 'Test All Test Smart'!B31:AE64, 7, FALSE)</f>
        <v>NO UPDATE</v>
      </c>
      <c r="X25" s="102">
        <f>VLOOKUP(B25, 'Test All Test Smart'!B31:AE64, 8, FALSE)</f>
        <v>17023</v>
      </c>
      <c r="Y25" s="98">
        <f>VLOOKUP(B25, 'Test All Test Smart'!B31:AE64, 9, FALSE)</f>
        <v>372</v>
      </c>
      <c r="Z25" s="99">
        <f>VLOOKUP(B25, 'Test All Test Smart'!B31:AE64, 10, FALSE)</f>
        <v>2.1852787405275215E-2</v>
      </c>
      <c r="AA25" s="92" t="str">
        <f>VLOOKUP(B25, 'Test All Test Smart'!B31:AE64, 12, FALSE)</f>
        <v>NO UPDATE</v>
      </c>
      <c r="AB25" s="98">
        <f>VLOOKUP(B25, 'Test All Test Smart'!B31:AE64, 13, FALSE)</f>
        <v>0</v>
      </c>
      <c r="AC25" s="98">
        <f>VLOOKUP(B25, 'Test All Test Smart'!B31:AE64, 14, FALSE)</f>
        <v>0</v>
      </c>
      <c r="AD25" s="98" t="str">
        <f>VLOOKUP(B25, 'Test All Test Smart'!B31:AE64, 15, FALSE)</f>
        <v>NULL</v>
      </c>
      <c r="AE25" s="96" t="str">
        <f>VLOOKUP(B25, 'Test All Test Smart'!B31:AE64, 17, FALSE)</f>
        <v>NO UPDATE</v>
      </c>
      <c r="AF25" s="94">
        <f>VLOOKUP(B25, 'Test All Test Smart'!B31:AE64, 18, FALSE)</f>
        <v>554</v>
      </c>
      <c r="AG25" s="94">
        <f>VLOOKUP(B25, 'Test All Test Smart'!B31:AE64, 19, FALSE)</f>
        <v>2</v>
      </c>
      <c r="AH25" s="95">
        <f>VLOOKUP(B25, 'Test All Test Smart'!B31:AE64, 20, FALSE)</f>
        <v>3.6101083032490976E-3</v>
      </c>
      <c r="AI25" s="97" t="str">
        <f>VLOOKUP(B25, 'Test All Test Smart'!B31:AE64, 22, FALSE)</f>
        <v>NO UPDATE</v>
      </c>
      <c r="AJ25" s="98">
        <f>VLOOKUP(B25, 'Test All Test Smart'!B31:AE64, 23, FALSE)</f>
        <v>0</v>
      </c>
      <c r="AK25" s="98">
        <f>VLOOKUP(B25, 'Test All Test Smart'!B31:AE64, 24, FALSE)</f>
        <v>0</v>
      </c>
      <c r="AL25" s="98" t="str">
        <f>VLOOKUP(B25, 'Test All Test Smart'!B31:AE64, 25, FALSE)</f>
        <v>NULL</v>
      </c>
      <c r="AM25" s="96" t="str">
        <f>VLOOKUP(B25, 'Test All Test Smart'!B31:AE64, 27, FALSE)</f>
        <v>NO UPDATE</v>
      </c>
      <c r="AN25" s="94">
        <f>VLOOKUP(B25, 'Test All Test Smart'!B31:AE64, 28, FALSE)</f>
        <v>16469</v>
      </c>
      <c r="AO25" s="94">
        <f>VLOOKUP(B25, 'Test All Test Smart'!B31:AE64, 29, FALSE)</f>
        <v>370</v>
      </c>
      <c r="AP25" s="95">
        <f>VLOOKUP(B25, 'Test All Test Smart'!B31:AE64, 30, FALSE)</f>
        <v>2.2466452122168922E-2</v>
      </c>
    </row>
    <row r="26" spans="1:42" ht="15.75" customHeight="1">
      <c r="A26" s="117">
        <f>'Test All Test Smart'!A32</f>
        <v>44082.595833333333</v>
      </c>
      <c r="B26" s="85">
        <v>44081</v>
      </c>
      <c r="C26" s="86" t="s">
        <v>69</v>
      </c>
      <c r="D26" s="111">
        <v>0</v>
      </c>
      <c r="E26" s="111">
        <v>0</v>
      </c>
      <c r="F26" s="115" t="s">
        <v>31</v>
      </c>
      <c r="G26" s="89" t="str">
        <f t="shared" si="2"/>
        <v>NO UPDATE</v>
      </c>
      <c r="H26" s="116">
        <f t="shared" ref="H26:I26" si="45">H25+D26</f>
        <v>18090</v>
      </c>
      <c r="I26" s="116">
        <f t="shared" si="45"/>
        <v>559</v>
      </c>
      <c r="J26" s="112">
        <f t="shared" si="4"/>
        <v>3.090105030403538E-2</v>
      </c>
      <c r="K26" s="92" t="str">
        <f>VLOOKUP(B26, 'Campus Health (WIP)'!B33:K1049, 2, FALSE)</f>
        <v>NO UPDATE</v>
      </c>
      <c r="L26" s="102">
        <f>VLOOKUP(B26, 'Campus Health (WIP)'!B33:K1049, 3, FALSE)</f>
        <v>0</v>
      </c>
      <c r="M26" s="102">
        <f>VLOOKUP(B26, 'Campus Health (WIP)'!B33:K1049, 4, FALSE)</f>
        <v>0</v>
      </c>
      <c r="N26" s="102" t="str">
        <f>VLOOKUP(B26, 'Campus Health (WIP)'!B33:K1049, 5, FALSE)</f>
        <v>NULL</v>
      </c>
      <c r="O26" s="89" t="str">
        <f>VLOOKUP(B26, 'Campus Health (WIP)'!B33:K1049, 7, FALSE)</f>
        <v>NO UPDATE</v>
      </c>
      <c r="P26" s="102">
        <f>VLOOKUP(B26, 'Campus Health (WIP)'!B33:K1049, 8, FALSE)</f>
        <v>1067</v>
      </c>
      <c r="Q26" s="102">
        <f>VLOOKUP(B26, 'Campus Health (WIP)'!B33:K1049, 9, FALSE)</f>
        <v>187</v>
      </c>
      <c r="R26" s="113">
        <f>VLOOKUP(B26, 'Campus Health (WIP)'!B33:K1049, 10, FALSE)</f>
        <v>0.17525773195876287</v>
      </c>
      <c r="S26" s="92" t="str">
        <f>VLOOKUP(B26, 'Test All Test Smart'!B32:AE65, 2, FALSE)</f>
        <v>NO UPDATE</v>
      </c>
      <c r="T26" s="102">
        <f>VLOOKUP(B26, 'Test All Test Smart'!B32:AE65, 3, FALSE)</f>
        <v>0</v>
      </c>
      <c r="U26" s="98">
        <f>VLOOKUP(B26, 'Test All Test Smart'!B32:AE65, 4, FALSE)</f>
        <v>0</v>
      </c>
      <c r="V26" s="98" t="str">
        <f>VLOOKUP(B26, 'Test All Test Smart'!B32:AE65, 5, FALSE)</f>
        <v>NULL</v>
      </c>
      <c r="W26" s="96" t="str">
        <f>VLOOKUP(B26, 'Test All Test Smart'!B32:AE65, 7, FALSE)</f>
        <v>NO UPDATE</v>
      </c>
      <c r="X26" s="102">
        <f>VLOOKUP(B26, 'Test All Test Smart'!B32:AE65, 8, FALSE)</f>
        <v>17023</v>
      </c>
      <c r="Y26" s="98">
        <f>VLOOKUP(B26, 'Test All Test Smart'!B32:AE65, 9, FALSE)</f>
        <v>372</v>
      </c>
      <c r="Z26" s="99">
        <f>VLOOKUP(B26, 'Test All Test Smart'!B32:AE65, 10, FALSE)</f>
        <v>2.1852787405275215E-2</v>
      </c>
      <c r="AA26" s="92" t="str">
        <f>VLOOKUP(B26, 'Test All Test Smart'!B32:AE65, 12, FALSE)</f>
        <v>NO UPDATE</v>
      </c>
      <c r="AB26" s="98">
        <f>VLOOKUP(B26, 'Test All Test Smart'!B32:AE65, 13, FALSE)</f>
        <v>0</v>
      </c>
      <c r="AC26" s="98">
        <f>VLOOKUP(B26, 'Test All Test Smart'!B32:AE65, 14, FALSE)</f>
        <v>0</v>
      </c>
      <c r="AD26" s="98" t="str">
        <f>VLOOKUP(B26, 'Test All Test Smart'!B32:AE65, 15, FALSE)</f>
        <v>NULL</v>
      </c>
      <c r="AE26" s="96" t="str">
        <f>VLOOKUP(B26, 'Test All Test Smart'!B32:AE65, 17, FALSE)</f>
        <v>NO UPDATE</v>
      </c>
      <c r="AF26" s="94">
        <f>VLOOKUP(B26, 'Test All Test Smart'!B32:AE65, 18, FALSE)</f>
        <v>554</v>
      </c>
      <c r="AG26" s="94">
        <f>VLOOKUP(B26, 'Test All Test Smart'!B32:AE65, 19, FALSE)</f>
        <v>2</v>
      </c>
      <c r="AH26" s="95">
        <f>VLOOKUP(B26, 'Test All Test Smart'!B32:AE65, 20, FALSE)</f>
        <v>3.6101083032490976E-3</v>
      </c>
      <c r="AI26" s="97" t="str">
        <f>VLOOKUP(B26, 'Test All Test Smart'!B32:AE65, 22, FALSE)</f>
        <v>NO UPDATE</v>
      </c>
      <c r="AJ26" s="98">
        <f>VLOOKUP(B26, 'Test All Test Smart'!B32:AE65, 23, FALSE)</f>
        <v>0</v>
      </c>
      <c r="AK26" s="98">
        <f>VLOOKUP(B26, 'Test All Test Smart'!B32:AE65, 24, FALSE)</f>
        <v>0</v>
      </c>
      <c r="AL26" s="98" t="str">
        <f>VLOOKUP(B26, 'Test All Test Smart'!B32:AE65, 25, FALSE)</f>
        <v>NULL</v>
      </c>
      <c r="AM26" s="96" t="str">
        <f>VLOOKUP(B26, 'Test All Test Smart'!B32:AE65, 27, FALSE)</f>
        <v>NO UPDATE</v>
      </c>
      <c r="AN26" s="94">
        <f>VLOOKUP(B26, 'Test All Test Smart'!B32:AE65, 28, FALSE)</f>
        <v>16469</v>
      </c>
      <c r="AO26" s="94">
        <f>VLOOKUP(B26, 'Test All Test Smart'!B32:AE65, 29, FALSE)</f>
        <v>370</v>
      </c>
      <c r="AP26" s="95">
        <f>VLOOKUP(B26, 'Test All Test Smart'!B32:AE65, 30, FALSE)</f>
        <v>2.2466452122168922E-2</v>
      </c>
    </row>
    <row r="27" spans="1:42" ht="15.75" customHeight="1">
      <c r="A27" s="100" t="str">
        <f>'Test All Test Smart'!A33</f>
        <v>09/09/20 07:05</v>
      </c>
      <c r="B27" s="101">
        <v>44082</v>
      </c>
      <c r="C27" s="86" t="s">
        <v>93</v>
      </c>
      <c r="D27" s="111">
        <v>1704</v>
      </c>
      <c r="E27" s="111">
        <v>150</v>
      </c>
      <c r="F27" s="112">
        <f t="shared" ref="F27:F30" si="46">E27/D27</f>
        <v>8.8028169014084501E-2</v>
      </c>
      <c r="G27" s="89" t="str">
        <f t="shared" si="2"/>
        <v>1: UACU(SS-CL)</v>
      </c>
      <c r="H27" s="111">
        <v>19794</v>
      </c>
      <c r="I27" s="111">
        <v>709</v>
      </c>
      <c r="J27" s="112">
        <f t="shared" si="4"/>
        <v>3.5818935030817421E-2</v>
      </c>
      <c r="K27" s="92" t="str">
        <f>VLOOKUP(B27, 'Campus Health (WIP)'!B34:K1050, 2, FALSE)</f>
        <v>1: UACU(SS-CL)</v>
      </c>
      <c r="L27" s="102">
        <f>VLOOKUP(B27, 'Campus Health (WIP)'!B34:K1050, 3, FALSE)</f>
        <v>77</v>
      </c>
      <c r="M27" s="102">
        <f>VLOOKUP(B27, 'Campus Health (WIP)'!B34:K1050, 4, FALSE)</f>
        <v>32</v>
      </c>
      <c r="N27" s="113">
        <f>VLOOKUP(B27, 'Campus Health (WIP)'!B34:K1050, 5, FALSE)</f>
        <v>0.41558441558441561</v>
      </c>
      <c r="O27" s="89" t="str">
        <f>VLOOKUP(B27, 'Campus Health (WIP)'!B34:K1050, 7, FALSE)</f>
        <v>1: UACU(SS-CL)</v>
      </c>
      <c r="P27" s="102">
        <f>VLOOKUP(B27, 'Campus Health (WIP)'!B34:K1050, 8, FALSE)</f>
        <v>1144</v>
      </c>
      <c r="Q27" s="102">
        <f>VLOOKUP(B27, 'Campus Health (WIP)'!B34:K1050, 9, FALSE)</f>
        <v>219</v>
      </c>
      <c r="R27" s="113">
        <f>VLOOKUP(B27, 'Campus Health (WIP)'!B34:K1050, 10, FALSE)</f>
        <v>0.19143356643356643</v>
      </c>
      <c r="S27" s="92" t="str">
        <f>VLOOKUP(B27, 'Test All Test Smart'!B33:AE66, 2, FALSE)</f>
        <v>3: UACU(SS-CL), UACU(SS-CK), UACU(WBM-CL)</v>
      </c>
      <c r="T27" s="102">
        <f>VLOOKUP(B27, 'Test All Test Smart'!B33:AE66, 3, FALSE)</f>
        <v>1627</v>
      </c>
      <c r="U27" s="98">
        <f>VLOOKUP(B27, 'Test All Test Smart'!B33:AE66, 4, FALSE)</f>
        <v>118</v>
      </c>
      <c r="V27" s="99">
        <f>VLOOKUP(B27, 'Test All Test Smart'!B33:AE66, 5, FALSE)</f>
        <v>7.2526121696373694E-2</v>
      </c>
      <c r="W27" s="96" t="str">
        <f>VLOOKUP(B27, 'Test All Test Smart'!B33:AE66, 7, FALSE)</f>
        <v>3: UACU(SS-CL), UACU(SS-CK), UACU(WBM-CL)</v>
      </c>
      <c r="X27" s="102">
        <f>VLOOKUP(B27, 'Test All Test Smart'!B33:AE66, 8, FALSE)</f>
        <v>18650</v>
      </c>
      <c r="Y27" s="98">
        <f>VLOOKUP(B27, 'Test All Test Smart'!B33:AE66, 9, FALSE)</f>
        <v>490</v>
      </c>
      <c r="Z27" s="99">
        <f>VLOOKUP(B27, 'Test All Test Smart'!B33:AE66, 10, FALSE)</f>
        <v>2.6273458445040216E-2</v>
      </c>
      <c r="AA27" s="92" t="str">
        <f>VLOOKUP(B27, 'Test All Test Smart'!B33:AE66, 12, FALSE)</f>
        <v>CALCULATED</v>
      </c>
      <c r="AB27" s="94">
        <f>VLOOKUP(B27, 'Test All Test Smart'!B33:AE66, 13, FALSE)</f>
        <v>0</v>
      </c>
      <c r="AC27" s="94">
        <f>VLOOKUP(B27, 'Test All Test Smart'!B33:AE66, 14, FALSE)</f>
        <v>0</v>
      </c>
      <c r="AD27" s="94" t="str">
        <f>VLOOKUP(B27, 'Test All Test Smart'!B33:AE66, 15, FALSE)</f>
        <v>NULL</v>
      </c>
      <c r="AE27" s="96" t="str">
        <f>VLOOKUP(B27, 'Test All Test Smart'!B33:AE66, 17, FALSE)</f>
        <v>CALCULATED</v>
      </c>
      <c r="AF27" s="94">
        <f>VLOOKUP(B27, 'Test All Test Smart'!B33:AE66, 18, FALSE)</f>
        <v>554</v>
      </c>
      <c r="AG27" s="94">
        <f>VLOOKUP(B27, 'Test All Test Smart'!B33:AE66, 19, FALSE)</f>
        <v>2</v>
      </c>
      <c r="AH27" s="95">
        <f>VLOOKUP(B27, 'Test All Test Smart'!B33:AE66, 20, FALSE)</f>
        <v>3.6101083032490976E-3</v>
      </c>
      <c r="AI27" s="97" t="str">
        <f>VLOOKUP(B27, 'Test All Test Smart'!B33:AE66, 22, FALSE)</f>
        <v>2: UARB(SS-CL), UACU(WBM-CL)</v>
      </c>
      <c r="AJ27" s="98">
        <f>VLOOKUP(B27, 'Test All Test Smart'!B33:AE66, 23, FALSE)</f>
        <v>1627</v>
      </c>
      <c r="AK27" s="98">
        <f>VLOOKUP(B27, 'Test All Test Smart'!B33:AE66, 24, FALSE)</f>
        <v>118</v>
      </c>
      <c r="AL27" s="99">
        <f>VLOOKUP(B27, 'Test All Test Smart'!B33:AE66, 25, FALSE)</f>
        <v>7.2526121696373694E-2</v>
      </c>
      <c r="AM27" s="96" t="str">
        <f>VLOOKUP(B27, 'Test All Test Smart'!B33:AE66, 27, FALSE)</f>
        <v>CALCULATED</v>
      </c>
      <c r="AN27" s="94">
        <f>VLOOKUP(B27, 'Test All Test Smart'!B33:AE66, 28, FALSE)</f>
        <v>18096</v>
      </c>
      <c r="AO27" s="94">
        <f>VLOOKUP(B27, 'Test All Test Smart'!B33:AE66, 29, FALSE)</f>
        <v>488</v>
      </c>
      <c r="AP27" s="95">
        <f>VLOOKUP(B27, 'Test All Test Smart'!B33:AE66, 30, FALSE)</f>
        <v>2.6967285587975242E-2</v>
      </c>
    </row>
    <row r="28" spans="1:42" ht="15.75" customHeight="1">
      <c r="A28" s="100" t="str">
        <f>'Test All Test Smart'!A34</f>
        <v>09/10/20 05:46</v>
      </c>
      <c r="B28" s="101">
        <v>44083</v>
      </c>
      <c r="C28" s="86" t="s">
        <v>93</v>
      </c>
      <c r="D28" s="111">
        <v>1440</v>
      </c>
      <c r="E28" s="111">
        <v>110</v>
      </c>
      <c r="F28" s="112">
        <f t="shared" si="46"/>
        <v>7.6388888888888895E-2</v>
      </c>
      <c r="G28" s="89" t="str">
        <f t="shared" si="2"/>
        <v>1: UACU(SS-CL)</v>
      </c>
      <c r="H28" s="111">
        <v>21234</v>
      </c>
      <c r="I28" s="111">
        <v>819</v>
      </c>
      <c r="J28" s="112">
        <f t="shared" si="4"/>
        <v>3.8570217575586326E-2</v>
      </c>
      <c r="K28" s="92" t="str">
        <f>VLOOKUP(B28, 'Campus Health (WIP)'!B35:K1051, 2, FALSE)</f>
        <v>1: UACU(SS-CL)</v>
      </c>
      <c r="L28" s="102">
        <f>VLOOKUP(B28, 'Campus Health (WIP)'!B35:K1051, 3, FALSE)</f>
        <v>109</v>
      </c>
      <c r="M28" s="102">
        <f>VLOOKUP(B28, 'Campus Health (WIP)'!B35:K1051, 4, FALSE)</f>
        <v>45</v>
      </c>
      <c r="N28" s="113">
        <f>VLOOKUP(B28, 'Campus Health (WIP)'!B35:K1051, 5, FALSE)</f>
        <v>0.41284403669724773</v>
      </c>
      <c r="O28" s="89" t="str">
        <f>VLOOKUP(B28, 'Campus Health (WIP)'!B35:K1051, 7, FALSE)</f>
        <v>1: UACU(SS-CL)</v>
      </c>
      <c r="P28" s="102">
        <f>VLOOKUP(B28, 'Campus Health (WIP)'!B35:K1051, 8, FALSE)</f>
        <v>1253</v>
      </c>
      <c r="Q28" s="102">
        <f>VLOOKUP(B28, 'Campus Health (WIP)'!B35:K1051, 9, FALSE)</f>
        <v>264</v>
      </c>
      <c r="R28" s="113">
        <f>VLOOKUP(B28, 'Campus Health (WIP)'!B35:K1051, 10, FALSE)</f>
        <v>0.21069433359936154</v>
      </c>
      <c r="S28" s="92" t="str">
        <f>VLOOKUP(B28, 'Test All Test Smart'!B34:AE67, 2, FALSE)</f>
        <v>3: UACU(SS-CL), UACU(SS-CK), UACU(WBM-CL)</v>
      </c>
      <c r="T28" s="102">
        <f>VLOOKUP(B28, 'Test All Test Smart'!B34:AE67, 3, FALSE)</f>
        <v>1331</v>
      </c>
      <c r="U28" s="98">
        <f>VLOOKUP(B28, 'Test All Test Smart'!B34:AE67, 4, FALSE)</f>
        <v>65</v>
      </c>
      <c r="V28" s="99">
        <f>VLOOKUP(B28, 'Test All Test Smart'!B34:AE67, 5, FALSE)</f>
        <v>4.8835462058602556E-2</v>
      </c>
      <c r="W28" s="96" t="str">
        <f>VLOOKUP(B28, 'Test All Test Smart'!B34:AE67, 7, FALSE)</f>
        <v>3: UACU(SS-CL), UACU(SS-CK), UACU(WBM-CL)</v>
      </c>
      <c r="X28" s="102">
        <f>VLOOKUP(B28, 'Test All Test Smart'!B34:AE67, 8, FALSE)</f>
        <v>19981</v>
      </c>
      <c r="Y28" s="98">
        <f>VLOOKUP(B28, 'Test All Test Smart'!B34:AE67, 9, FALSE)</f>
        <v>555</v>
      </c>
      <c r="Z28" s="99">
        <f>VLOOKUP(B28, 'Test All Test Smart'!B34:AE67, 10, FALSE)</f>
        <v>2.777638756818978E-2</v>
      </c>
      <c r="AA28" s="92" t="str">
        <f>VLOOKUP(B28, 'Test All Test Smart'!B34:AE67, 12, FALSE)</f>
        <v>CALCULATED</v>
      </c>
      <c r="AB28" s="94">
        <f>VLOOKUP(B28, 'Test All Test Smart'!B34:AE67, 13, FALSE)</f>
        <v>0</v>
      </c>
      <c r="AC28" s="94">
        <f>VLOOKUP(B28, 'Test All Test Smart'!B34:AE67, 14, FALSE)</f>
        <v>0</v>
      </c>
      <c r="AD28" s="94" t="str">
        <f>VLOOKUP(B28, 'Test All Test Smart'!B34:AE67, 15, FALSE)</f>
        <v>NULL</v>
      </c>
      <c r="AE28" s="96" t="str">
        <f>VLOOKUP(B28, 'Test All Test Smart'!B34:AE67, 17, FALSE)</f>
        <v>CALCULATED</v>
      </c>
      <c r="AF28" s="94">
        <f>VLOOKUP(B28, 'Test All Test Smart'!B34:AE67, 18, FALSE)</f>
        <v>554</v>
      </c>
      <c r="AG28" s="94">
        <f>VLOOKUP(B28, 'Test All Test Smart'!B34:AE67, 19, FALSE)</f>
        <v>2</v>
      </c>
      <c r="AH28" s="95">
        <f>VLOOKUP(B28, 'Test All Test Smart'!B34:AE67, 20, FALSE)</f>
        <v>3.6101083032490976E-3</v>
      </c>
      <c r="AI28" s="97" t="str">
        <f>VLOOKUP(B28, 'Test All Test Smart'!B34:AE67, 22, FALSE)</f>
        <v>1: UARB(SS-CL)</v>
      </c>
      <c r="AJ28" s="98">
        <f>VLOOKUP(B28, 'Test All Test Smart'!B34:AE67, 23, FALSE)</f>
        <v>1331</v>
      </c>
      <c r="AK28" s="98">
        <f>VLOOKUP(B28, 'Test All Test Smart'!B34:AE67, 24, FALSE)</f>
        <v>65</v>
      </c>
      <c r="AL28" s="99">
        <f>VLOOKUP(B28, 'Test All Test Smart'!B34:AE67, 25, FALSE)</f>
        <v>4.8835462058602556E-2</v>
      </c>
      <c r="AM28" s="96" t="str">
        <f>VLOOKUP(B28, 'Test All Test Smart'!B34:AE67, 27, FALSE)</f>
        <v>CALCULATED</v>
      </c>
      <c r="AN28" s="94">
        <f>VLOOKUP(B28, 'Test All Test Smart'!B34:AE67, 28, FALSE)</f>
        <v>19427</v>
      </c>
      <c r="AO28" s="94">
        <f>VLOOKUP(B28, 'Test All Test Smart'!B34:AE67, 29, FALSE)</f>
        <v>553</v>
      </c>
      <c r="AP28" s="95">
        <f>VLOOKUP(B28, 'Test All Test Smart'!B34:AE67, 30, FALSE)</f>
        <v>2.846553765378082E-2</v>
      </c>
    </row>
    <row r="29" spans="1:42" ht="15.75" customHeight="1">
      <c r="A29" s="100" t="str">
        <f>'Test All Test Smart'!A35</f>
        <v>09/11/20 07:40</v>
      </c>
      <c r="B29" s="101">
        <v>44084</v>
      </c>
      <c r="C29" s="86" t="s">
        <v>93</v>
      </c>
      <c r="D29" s="111">
        <v>1991</v>
      </c>
      <c r="E29" s="111">
        <v>196</v>
      </c>
      <c r="F29" s="112">
        <f t="shared" si="46"/>
        <v>9.8442993470617773E-2</v>
      </c>
      <c r="G29" s="89" t="str">
        <f t="shared" si="2"/>
        <v>1: UACU(SS-CL)</v>
      </c>
      <c r="H29" s="111">
        <v>23225</v>
      </c>
      <c r="I29" s="111">
        <v>1015</v>
      </c>
      <c r="J29" s="112">
        <f t="shared" si="4"/>
        <v>4.3702906350914963E-2</v>
      </c>
      <c r="K29" s="92" t="str">
        <f>VLOOKUP(B29, 'Campus Health (WIP)'!B36:K1052, 2, FALSE)</f>
        <v>1: UACU(SS-CL)</v>
      </c>
      <c r="L29" s="102">
        <f>VLOOKUP(B29, 'Campus Health (WIP)'!B36:K1052, 3, FALSE)</f>
        <v>113</v>
      </c>
      <c r="M29" s="102">
        <f>VLOOKUP(B29, 'Campus Health (WIP)'!B36:K1052, 4, FALSE)</f>
        <v>46</v>
      </c>
      <c r="N29" s="113">
        <f>VLOOKUP(B29, 'Campus Health (WIP)'!B36:K1052, 5, FALSE)</f>
        <v>0.40707964601769914</v>
      </c>
      <c r="O29" s="89" t="str">
        <f>VLOOKUP(B29, 'Campus Health (WIP)'!B36:K1052, 7, FALSE)</f>
        <v>1: UACU(SS-CL)</v>
      </c>
      <c r="P29" s="102">
        <f>VLOOKUP(B29, 'Campus Health (WIP)'!B36:K1052, 8, FALSE)</f>
        <v>1366</v>
      </c>
      <c r="Q29" s="102">
        <f>VLOOKUP(B29, 'Campus Health (WIP)'!B36:K1052, 9, FALSE)</f>
        <v>310</v>
      </c>
      <c r="R29" s="113">
        <f>VLOOKUP(B29, 'Campus Health (WIP)'!B36:K1052, 10, FALSE)</f>
        <v>0.22693997071742314</v>
      </c>
      <c r="S29" s="92" t="str">
        <f>VLOOKUP(B29, 'Test All Test Smart'!B35:AE68, 2, FALSE)</f>
        <v>2: UACU(SS-CL), UACU(SS-CK) (no WBM capture)</v>
      </c>
      <c r="T29" s="102">
        <f>VLOOKUP(B29, 'Test All Test Smart'!B35:AE68, 3, FALSE)</f>
        <v>1878</v>
      </c>
      <c r="U29" s="98">
        <f>VLOOKUP(B29, 'Test All Test Smart'!B35:AE68, 4, FALSE)</f>
        <v>150</v>
      </c>
      <c r="V29" s="99">
        <f>VLOOKUP(B29, 'Test All Test Smart'!B35:AE68, 5, FALSE)</f>
        <v>7.9872204472843447E-2</v>
      </c>
      <c r="W29" s="96" t="str">
        <f>VLOOKUP(B29, 'Test All Test Smart'!B35:AE68, 7, FALSE)</f>
        <v>2: UACU(SS-CL), UACU(SS-CK) (no WBM capture)</v>
      </c>
      <c r="X29" s="102">
        <f>VLOOKUP(B29, 'Test All Test Smart'!B35:AE68, 8, FALSE)</f>
        <v>21859</v>
      </c>
      <c r="Y29" s="98">
        <f>VLOOKUP(B29, 'Test All Test Smart'!B35:AE68, 9, FALSE)</f>
        <v>705</v>
      </c>
      <c r="Z29" s="99">
        <f>VLOOKUP(B29, 'Test All Test Smart'!B35:AE68, 10, FALSE)</f>
        <v>3.2252161581042132E-2</v>
      </c>
      <c r="AA29" s="92" t="str">
        <f>VLOOKUP(B29, 'Test All Test Smart'!B35:AE68, 12, FALSE)</f>
        <v>CALCULATED</v>
      </c>
      <c r="AB29" s="94">
        <f>VLOOKUP(B29, 'Test All Test Smart'!B35:AE68, 13, FALSE)</f>
        <v>1</v>
      </c>
      <c r="AC29" s="94">
        <f>VLOOKUP(B29, 'Test All Test Smart'!B35:AE68, 14, FALSE)</f>
        <v>0</v>
      </c>
      <c r="AD29" s="94" t="str">
        <f>VLOOKUP(B29, 'Test All Test Smart'!B35:AE68, 15, FALSE)</f>
        <v>NULL</v>
      </c>
      <c r="AE29" s="96" t="str">
        <f>VLOOKUP(B29, 'Test All Test Smart'!B35:AE68, 17, FALSE)</f>
        <v>CALCULATED</v>
      </c>
      <c r="AF29" s="94">
        <f>VLOOKUP(B29, 'Test All Test Smart'!B35:AE68, 18, FALSE)</f>
        <v>555</v>
      </c>
      <c r="AG29" s="94">
        <f>VLOOKUP(B29, 'Test All Test Smart'!B35:AE68, 19, FALSE)</f>
        <v>2</v>
      </c>
      <c r="AH29" s="95">
        <f>VLOOKUP(B29, 'Test All Test Smart'!B35:AE68, 20, FALSE)</f>
        <v>3.6036036036036037E-3</v>
      </c>
      <c r="AI29" s="97" t="str">
        <f>VLOOKUP(B29, 'Test All Test Smart'!B35:AE68, 22, FALSE)</f>
        <v>1: UARB(SS-CL)</v>
      </c>
      <c r="AJ29" s="98">
        <f>VLOOKUP(B29, 'Test All Test Smart'!B35:AE68, 23, FALSE)</f>
        <v>1877</v>
      </c>
      <c r="AK29" s="98">
        <f>VLOOKUP(B29, 'Test All Test Smart'!B35:AE68, 24, FALSE)</f>
        <v>150</v>
      </c>
      <c r="AL29" s="99">
        <f>VLOOKUP(B29, 'Test All Test Smart'!B35:AE68, 25, FALSE)</f>
        <v>7.9914757591901975E-2</v>
      </c>
      <c r="AM29" s="96" t="str">
        <f>VLOOKUP(B29, 'Test All Test Smart'!B35:AE68, 27, FALSE)</f>
        <v>CALCULATED</v>
      </c>
      <c r="AN29" s="94">
        <f>VLOOKUP(B29, 'Test All Test Smart'!B35:AE68, 28, FALSE)</f>
        <v>21304</v>
      </c>
      <c r="AO29" s="94">
        <f>VLOOKUP(B29, 'Test All Test Smart'!B35:AE68, 29, FALSE)</f>
        <v>703</v>
      </c>
      <c r="AP29" s="95">
        <f>VLOOKUP(B29, 'Test All Test Smart'!B35:AE68, 30, FALSE)</f>
        <v>3.2998497934660156E-2</v>
      </c>
    </row>
    <row r="30" spans="1:42" ht="15.75" customHeight="1">
      <c r="A30" s="100" t="str">
        <f>'Test All Test Smart'!A36</f>
        <v>09/12/20 06:10</v>
      </c>
      <c r="B30" s="101">
        <v>44085</v>
      </c>
      <c r="C30" s="86" t="s">
        <v>93</v>
      </c>
      <c r="D30" s="111">
        <v>1512</v>
      </c>
      <c r="E30" s="111">
        <v>133</v>
      </c>
      <c r="F30" s="112">
        <f t="shared" si="46"/>
        <v>8.7962962962962965E-2</v>
      </c>
      <c r="G30" s="89" t="str">
        <f t="shared" si="2"/>
        <v>1: UACU(SS-CL)</v>
      </c>
      <c r="H30" s="111">
        <v>24737</v>
      </c>
      <c r="I30" s="111">
        <v>1148</v>
      </c>
      <c r="J30" s="112">
        <f t="shared" si="4"/>
        <v>4.6408214415652668E-2</v>
      </c>
      <c r="K30" s="92" t="str">
        <f>VLOOKUP(B30, 'Campus Health (WIP)'!B37:K1053, 2, FALSE)</f>
        <v>1: UACU(SS-CL)</v>
      </c>
      <c r="L30" s="102">
        <f>VLOOKUP(B30, 'Campus Health (WIP)'!B37:K1053, 3, FALSE)</f>
        <v>190</v>
      </c>
      <c r="M30" s="102">
        <f>VLOOKUP(B30, 'Campus Health (WIP)'!B37:K1053, 4, FALSE)</f>
        <v>64</v>
      </c>
      <c r="N30" s="113">
        <f>VLOOKUP(B30, 'Campus Health (WIP)'!B37:K1053, 5, FALSE)</f>
        <v>0.33684210526315789</v>
      </c>
      <c r="O30" s="89" t="str">
        <f>VLOOKUP(B30, 'Campus Health (WIP)'!B37:K1053, 7, FALSE)</f>
        <v>1: UACU(SS-CL)</v>
      </c>
      <c r="P30" s="102">
        <f>VLOOKUP(B30, 'Campus Health (WIP)'!B37:K1053, 8, FALSE)</f>
        <v>1556</v>
      </c>
      <c r="Q30" s="102">
        <f>VLOOKUP(B30, 'Campus Health (WIP)'!B37:K1053, 9, FALSE)</f>
        <v>374</v>
      </c>
      <c r="R30" s="113">
        <f>VLOOKUP(B30, 'Campus Health (WIP)'!B37:K1053, 10, FALSE)</f>
        <v>0.24035989717223649</v>
      </c>
      <c r="S30" s="92" t="str">
        <f>VLOOKUP(B30, 'Test All Test Smart'!B36:AE69, 2, FALSE)</f>
        <v>3: UACU(SS-CL), UACU(SS-CK), UACU(WBM-CL)</v>
      </c>
      <c r="T30" s="102">
        <f>VLOOKUP(B30, 'Test All Test Smart'!B36:AE69, 3, FALSE)</f>
        <v>1322</v>
      </c>
      <c r="U30" s="118" t="s">
        <v>168</v>
      </c>
      <c r="V30" s="99">
        <f>VLOOKUP(B30, 'Test All Test Smart'!B36:AE69, 5, FALSE)</f>
        <v>5.2193645990922848E-2</v>
      </c>
      <c r="W30" s="96" t="str">
        <f>VLOOKUP(B30, 'Test All Test Smart'!B36:AE69, 7, FALSE)</f>
        <v>3: UACU(SS-CL), UACU(SS-CK), UACU(WBM-CL)</v>
      </c>
      <c r="X30" s="102">
        <f>VLOOKUP(B30, 'Test All Test Smart'!B36:AE69, 8, FALSE)</f>
        <v>23181</v>
      </c>
      <c r="Y30" s="98">
        <f>VLOOKUP(B30, 'Test All Test Smart'!B36:AE69, 9, FALSE)</f>
        <v>774</v>
      </c>
      <c r="Z30" s="99">
        <f>VLOOKUP(B30, 'Test All Test Smart'!B36:AE69, 10, FALSE)</f>
        <v>3.3389413744014496E-2</v>
      </c>
      <c r="AA30" s="92" t="str">
        <f>VLOOKUP(B30, 'Test All Test Smart'!B36:AE69, 12, FALSE)</f>
        <v>CALCULATED</v>
      </c>
      <c r="AB30" s="94">
        <f>VLOOKUP(B30, 'Test All Test Smart'!B36:AE69, 13, FALSE)</f>
        <v>26</v>
      </c>
      <c r="AC30" s="94">
        <f>VLOOKUP(B30, 'Test All Test Smart'!B36:AE69, 14, FALSE)</f>
        <v>0</v>
      </c>
      <c r="AD30" s="94" t="str">
        <f>VLOOKUP(B30, 'Test All Test Smart'!B36:AE69, 15, FALSE)</f>
        <v>NULL</v>
      </c>
      <c r="AE30" s="96" t="str">
        <f>VLOOKUP(B30, 'Test All Test Smart'!B36:AE69, 17, FALSE)</f>
        <v>CALCULATED</v>
      </c>
      <c r="AF30" s="94">
        <f>VLOOKUP(B30, 'Test All Test Smart'!B36:AE69, 18, FALSE)</f>
        <v>581</v>
      </c>
      <c r="AG30" s="94">
        <f>VLOOKUP(B30, 'Test All Test Smart'!B36:AE69, 19, FALSE)</f>
        <v>2</v>
      </c>
      <c r="AH30" s="95">
        <f>VLOOKUP(B30, 'Test All Test Smart'!B36:AE69, 20, FALSE)</f>
        <v>3.4423407917383822E-3</v>
      </c>
      <c r="AI30" s="97" t="str">
        <f>VLOOKUP(B30, 'Test All Test Smart'!B36:AE69, 22, FALSE)</f>
        <v>1: UARB(SS-CL)</v>
      </c>
      <c r="AJ30" s="98">
        <f>VLOOKUP(B30, 'Test All Test Smart'!B36:AE69, 23, FALSE)</f>
        <v>1296</v>
      </c>
      <c r="AK30" s="98">
        <f>VLOOKUP(B30, 'Test All Test Smart'!B36:AE69, 24, FALSE)</f>
        <v>69</v>
      </c>
      <c r="AL30" s="99">
        <f>VLOOKUP(B30, 'Test All Test Smart'!B36:AE69, 25, FALSE)</f>
        <v>5.3240740740740741E-2</v>
      </c>
      <c r="AM30" s="96" t="str">
        <f>VLOOKUP(B30, 'Test All Test Smart'!B36:AE69, 27, FALSE)</f>
        <v>CALCULATED</v>
      </c>
      <c r="AN30" s="94">
        <f>VLOOKUP(B30, 'Test All Test Smart'!B36:AE69, 28, FALSE)</f>
        <v>22600</v>
      </c>
      <c r="AO30" s="94">
        <f>VLOOKUP(B30, 'Test All Test Smart'!B36:AE69, 29, FALSE)</f>
        <v>772</v>
      </c>
      <c r="AP30" s="95">
        <f>VLOOKUP(B30, 'Test All Test Smart'!B36:AE69, 30, FALSE)</f>
        <v>3.4159292035398227E-2</v>
      </c>
    </row>
    <row r="31" spans="1:42" ht="15.75" customHeight="1">
      <c r="A31" s="84">
        <f>'Test All Test Smart'!A37</f>
        <v>44087</v>
      </c>
      <c r="B31" s="85">
        <v>44086</v>
      </c>
      <c r="C31" s="86" t="s">
        <v>69</v>
      </c>
      <c r="D31" s="111">
        <v>0</v>
      </c>
      <c r="E31" s="111">
        <v>0</v>
      </c>
      <c r="F31" s="115" t="s">
        <v>31</v>
      </c>
      <c r="G31" s="89" t="str">
        <f t="shared" si="2"/>
        <v>NO UPDATE</v>
      </c>
      <c r="H31" s="116">
        <f t="shared" ref="H31:I31" si="47">H30+D31</f>
        <v>24737</v>
      </c>
      <c r="I31" s="116">
        <f t="shared" si="47"/>
        <v>1148</v>
      </c>
      <c r="J31" s="112">
        <f t="shared" si="4"/>
        <v>4.6408214415652668E-2</v>
      </c>
      <c r="K31" s="92" t="str">
        <f>VLOOKUP(B31, 'Campus Health (WIP)'!B38:K1054, 2, FALSE)</f>
        <v>NO UPDATE</v>
      </c>
      <c r="L31" s="102">
        <f>VLOOKUP(B31, 'Campus Health (WIP)'!B38:K1054, 3, FALSE)</f>
        <v>0</v>
      </c>
      <c r="M31" s="102">
        <f>VLOOKUP(B31, 'Campus Health (WIP)'!B38:K1054, 4, FALSE)</f>
        <v>0</v>
      </c>
      <c r="N31" s="102" t="str">
        <f>VLOOKUP(B31, 'Campus Health (WIP)'!B38:K1054, 5, FALSE)</f>
        <v>NULL</v>
      </c>
      <c r="O31" s="89" t="str">
        <f>VLOOKUP(B31, 'Campus Health (WIP)'!B38:K1054, 7, FALSE)</f>
        <v>NO UPDATE</v>
      </c>
      <c r="P31" s="102">
        <f>VLOOKUP(B31, 'Campus Health (WIP)'!B38:K1054, 8, FALSE)</f>
        <v>1556</v>
      </c>
      <c r="Q31" s="102">
        <f>VLOOKUP(B31, 'Campus Health (WIP)'!B38:K1054, 9, FALSE)</f>
        <v>374</v>
      </c>
      <c r="R31" s="113">
        <f>VLOOKUP(B31, 'Campus Health (WIP)'!B38:K1054, 10, FALSE)</f>
        <v>0.24035989717223649</v>
      </c>
      <c r="S31" s="92" t="str">
        <f>VLOOKUP(B31, 'Test All Test Smart'!B37:AE70, 2, FALSE)</f>
        <v>NO UPDATE</v>
      </c>
      <c r="T31" s="102">
        <f>VLOOKUP(B31, 'Test All Test Smart'!B37:AE70, 3, FALSE)</f>
        <v>0</v>
      </c>
      <c r="U31" s="98">
        <f>VLOOKUP(B31, 'Test All Test Smart'!B37:AE70, 4, FALSE)</f>
        <v>0</v>
      </c>
      <c r="V31" s="98" t="str">
        <f>VLOOKUP(B31, 'Test All Test Smart'!B37:AE70, 5, FALSE)</f>
        <v>NULL</v>
      </c>
      <c r="W31" s="96" t="str">
        <f>VLOOKUP(B31, 'Test All Test Smart'!B37:AE70, 7, FALSE)</f>
        <v>NO UPDATE</v>
      </c>
      <c r="X31" s="102">
        <f>VLOOKUP(B31, 'Test All Test Smart'!B37:AE70, 8, FALSE)</f>
        <v>23181</v>
      </c>
      <c r="Y31" s="98">
        <f>VLOOKUP(B31, 'Test All Test Smart'!B37:AE70, 9, FALSE)</f>
        <v>774</v>
      </c>
      <c r="Z31" s="99">
        <f>VLOOKUP(B31, 'Test All Test Smart'!B37:AE70, 10, FALSE)</f>
        <v>3.3389413744014496E-2</v>
      </c>
      <c r="AA31" s="92" t="str">
        <f>VLOOKUP(B31, 'Test All Test Smart'!B37:AE70, 12, FALSE)</f>
        <v>NO UPDATE</v>
      </c>
      <c r="AB31" s="98">
        <f>VLOOKUP(B31, 'Test All Test Smart'!B37:AE70, 13, FALSE)</f>
        <v>0</v>
      </c>
      <c r="AC31" s="98">
        <f>VLOOKUP(B31, 'Test All Test Smart'!B37:AE70, 14, FALSE)</f>
        <v>0</v>
      </c>
      <c r="AD31" s="98" t="str">
        <f>VLOOKUP(B31, 'Test All Test Smart'!B37:AE70, 15, FALSE)</f>
        <v>NULL</v>
      </c>
      <c r="AE31" s="96" t="str">
        <f>VLOOKUP(B31, 'Test All Test Smart'!B37:AE70, 17, FALSE)</f>
        <v>NO UPDATE</v>
      </c>
      <c r="AF31" s="94">
        <f>VLOOKUP(B31, 'Test All Test Smart'!B37:AE70, 18, FALSE)</f>
        <v>581</v>
      </c>
      <c r="AG31" s="94">
        <f>VLOOKUP(B31, 'Test All Test Smart'!B37:AE70, 19, FALSE)</f>
        <v>2</v>
      </c>
      <c r="AH31" s="95">
        <f>VLOOKUP(B31, 'Test All Test Smart'!B37:AE70, 20, FALSE)</f>
        <v>3.4423407917383822E-3</v>
      </c>
      <c r="AI31" s="97" t="str">
        <f>VLOOKUP(B31, 'Test All Test Smart'!B37:AE70, 22, FALSE)</f>
        <v>NO UPDATE</v>
      </c>
      <c r="AJ31" s="98">
        <f>VLOOKUP(B31, 'Test All Test Smart'!B37:AE70, 23, FALSE)</f>
        <v>0</v>
      </c>
      <c r="AK31" s="98">
        <f>VLOOKUP(B31, 'Test All Test Smart'!B37:AE70, 24, FALSE)</f>
        <v>0</v>
      </c>
      <c r="AL31" s="98" t="str">
        <f>VLOOKUP(B31, 'Test All Test Smart'!B37:AE70, 25, FALSE)</f>
        <v>NULL</v>
      </c>
      <c r="AM31" s="96" t="str">
        <f>VLOOKUP(B31, 'Test All Test Smart'!B37:AE70, 27, FALSE)</f>
        <v>NO UPDATE</v>
      </c>
      <c r="AN31" s="94">
        <f>VLOOKUP(B31, 'Test All Test Smart'!B37:AE70, 28, FALSE)</f>
        <v>22600</v>
      </c>
      <c r="AO31" s="94">
        <f>VLOOKUP(B31, 'Test All Test Smart'!B37:AE70, 29, FALSE)</f>
        <v>772</v>
      </c>
      <c r="AP31" s="95">
        <f>VLOOKUP(B31, 'Test All Test Smart'!B37:AE70, 30, FALSE)</f>
        <v>3.4159292035398227E-2</v>
      </c>
    </row>
    <row r="32" spans="1:42" ht="15.75" customHeight="1">
      <c r="A32" s="84">
        <f>'Test All Test Smart'!A38</f>
        <v>44088</v>
      </c>
      <c r="B32" s="85">
        <v>44087</v>
      </c>
      <c r="C32" s="86" t="s">
        <v>69</v>
      </c>
      <c r="D32" s="111">
        <v>0</v>
      </c>
      <c r="E32" s="111">
        <v>0</v>
      </c>
      <c r="F32" s="115" t="s">
        <v>31</v>
      </c>
      <c r="G32" s="89" t="str">
        <f t="shared" si="2"/>
        <v>NO UPDATE</v>
      </c>
      <c r="H32" s="116">
        <f t="shared" ref="H32:I32" si="48">H31+D32</f>
        <v>24737</v>
      </c>
      <c r="I32" s="116">
        <f t="shared" si="48"/>
        <v>1148</v>
      </c>
      <c r="J32" s="112">
        <f t="shared" si="4"/>
        <v>4.6408214415652668E-2</v>
      </c>
      <c r="K32" s="92" t="str">
        <f>VLOOKUP(B32, 'Campus Health (WIP)'!B39:K1055, 2, FALSE)</f>
        <v>NO UPDATE</v>
      </c>
      <c r="L32" s="102">
        <f>VLOOKUP(B32, 'Campus Health (WIP)'!B39:K1055, 3, FALSE)</f>
        <v>0</v>
      </c>
      <c r="M32" s="102">
        <f>VLOOKUP(B32, 'Campus Health (WIP)'!B39:K1055, 4, FALSE)</f>
        <v>0</v>
      </c>
      <c r="N32" s="102" t="str">
        <f>VLOOKUP(B32, 'Campus Health (WIP)'!B39:K1055, 5, FALSE)</f>
        <v>NULL</v>
      </c>
      <c r="O32" s="89" t="str">
        <f>VLOOKUP(B32, 'Campus Health (WIP)'!B39:K1055, 7, FALSE)</f>
        <v>NO UPDATE</v>
      </c>
      <c r="P32" s="102">
        <f>VLOOKUP(B32, 'Campus Health (WIP)'!B39:K1055, 8, FALSE)</f>
        <v>1556</v>
      </c>
      <c r="Q32" s="102">
        <f>VLOOKUP(B32, 'Campus Health (WIP)'!B39:K1055, 9, FALSE)</f>
        <v>374</v>
      </c>
      <c r="R32" s="113">
        <f>VLOOKUP(B32, 'Campus Health (WIP)'!B39:K1055, 10, FALSE)</f>
        <v>0.24035989717223649</v>
      </c>
      <c r="S32" s="92" t="str">
        <f>VLOOKUP(B32, 'Test All Test Smart'!B38:AE71, 2, FALSE)</f>
        <v>NO UPDATE</v>
      </c>
      <c r="T32" s="102">
        <f>VLOOKUP(B32, 'Test All Test Smart'!B38:AE71, 3, FALSE)</f>
        <v>0</v>
      </c>
      <c r="U32" s="98">
        <f>VLOOKUP(B32, 'Test All Test Smart'!B38:AE71, 4, FALSE)</f>
        <v>0</v>
      </c>
      <c r="V32" s="98" t="str">
        <f>VLOOKUP(B32, 'Test All Test Smart'!B38:AE71, 5, FALSE)</f>
        <v>NULL</v>
      </c>
      <c r="W32" s="96" t="str">
        <f>VLOOKUP(B32, 'Test All Test Smart'!B38:AE71, 7, FALSE)</f>
        <v>NO UPDATE</v>
      </c>
      <c r="X32" s="102">
        <f>VLOOKUP(B32, 'Test All Test Smart'!B38:AE71, 8, FALSE)</f>
        <v>23181</v>
      </c>
      <c r="Y32" s="98">
        <f>VLOOKUP(B32, 'Test All Test Smart'!B38:AE71, 9, FALSE)</f>
        <v>774</v>
      </c>
      <c r="Z32" s="99">
        <f>VLOOKUP(B32, 'Test All Test Smart'!B38:AE71, 10, FALSE)</f>
        <v>3.3389413744014496E-2</v>
      </c>
      <c r="AA32" s="92" t="str">
        <f>VLOOKUP(B32, 'Test All Test Smart'!B38:AE71, 12, FALSE)</f>
        <v>NO UPDATE</v>
      </c>
      <c r="AB32" s="98">
        <f>VLOOKUP(B32, 'Test All Test Smart'!B38:AE71, 13, FALSE)</f>
        <v>0</v>
      </c>
      <c r="AC32" s="98">
        <f>VLOOKUP(B32, 'Test All Test Smart'!B38:AE71, 14, FALSE)</f>
        <v>0</v>
      </c>
      <c r="AD32" s="98" t="str">
        <f>VLOOKUP(B32, 'Test All Test Smart'!B38:AE71, 15, FALSE)</f>
        <v>NULL</v>
      </c>
      <c r="AE32" s="96" t="str">
        <f>VLOOKUP(B32, 'Test All Test Smart'!B38:AE71, 17, FALSE)</f>
        <v>NO UPDATE</v>
      </c>
      <c r="AF32" s="94">
        <f>VLOOKUP(B32, 'Test All Test Smart'!B38:AE71, 18, FALSE)</f>
        <v>581</v>
      </c>
      <c r="AG32" s="94">
        <f>VLOOKUP(B32, 'Test All Test Smart'!B38:AE71, 19, FALSE)</f>
        <v>2</v>
      </c>
      <c r="AH32" s="95">
        <f>VLOOKUP(B32, 'Test All Test Smart'!B38:AE71, 20, FALSE)</f>
        <v>3.4423407917383822E-3</v>
      </c>
      <c r="AI32" s="97" t="str">
        <f>VLOOKUP(B32, 'Test All Test Smart'!B38:AE71, 22, FALSE)</f>
        <v>NO UPDATE</v>
      </c>
      <c r="AJ32" s="98">
        <f>VLOOKUP(B32, 'Test All Test Smart'!B38:AE71, 23, FALSE)</f>
        <v>0</v>
      </c>
      <c r="AK32" s="98">
        <f>VLOOKUP(B32, 'Test All Test Smart'!B38:AE71, 24, FALSE)</f>
        <v>0</v>
      </c>
      <c r="AL32" s="98" t="str">
        <f>VLOOKUP(B32, 'Test All Test Smart'!B38:AE71, 25, FALSE)</f>
        <v>NULL</v>
      </c>
      <c r="AM32" s="96" t="str">
        <f>VLOOKUP(B32, 'Test All Test Smart'!B38:AE71, 27, FALSE)</f>
        <v>NO UPDATE</v>
      </c>
      <c r="AN32" s="94">
        <f>VLOOKUP(B32, 'Test All Test Smart'!B38:AE71, 28, FALSE)</f>
        <v>22600</v>
      </c>
      <c r="AO32" s="94">
        <f>VLOOKUP(B32, 'Test All Test Smart'!B38:AE71, 29, FALSE)</f>
        <v>772</v>
      </c>
      <c r="AP32" s="95">
        <f>VLOOKUP(B32, 'Test All Test Smart'!B38:AE71, 30, FALSE)</f>
        <v>3.4159292035398227E-2</v>
      </c>
    </row>
    <row r="33" spans="1:42" ht="15.75" customHeight="1">
      <c r="A33" s="100" t="str">
        <f>'Test All Test Smart'!A39</f>
        <v>09/15/20 05:35</v>
      </c>
      <c r="B33" s="101">
        <v>44088</v>
      </c>
      <c r="C33" s="86" t="s">
        <v>93</v>
      </c>
      <c r="D33" s="111">
        <v>1691</v>
      </c>
      <c r="E33" s="111">
        <v>261</v>
      </c>
      <c r="F33" s="112">
        <f t="shared" ref="F33:F34" si="49">E33/D33</f>
        <v>0.1543465405085748</v>
      </c>
      <c r="G33" s="89" t="str">
        <f t="shared" si="2"/>
        <v>1: UACU(SS-CL)</v>
      </c>
      <c r="H33" s="111">
        <v>26428</v>
      </c>
      <c r="I33" s="111">
        <v>1409</v>
      </c>
      <c r="J33" s="112">
        <f t="shared" si="4"/>
        <v>5.3314666263054339E-2</v>
      </c>
      <c r="K33" s="92" t="str">
        <f>VLOOKUP(B33, 'Campus Health (WIP)'!B40:K1056, 2, FALSE)</f>
        <v>1: UACU(SS-CL)</v>
      </c>
      <c r="L33" s="102">
        <f>VLOOKUP(B33, 'Campus Health (WIP)'!B40:K1056, 3, FALSE)</f>
        <v>77</v>
      </c>
      <c r="M33" s="102">
        <f>VLOOKUP(B33, 'Campus Health (WIP)'!B40:K1056, 4, FALSE)</f>
        <v>49</v>
      </c>
      <c r="N33" s="113">
        <f>VLOOKUP(B33, 'Campus Health (WIP)'!B40:K1056, 5, FALSE)</f>
        <v>0.63636363636363635</v>
      </c>
      <c r="O33" s="89" t="str">
        <f>VLOOKUP(B33, 'Campus Health (WIP)'!B40:K1056, 7, FALSE)</f>
        <v>1: UACU(SS-CL)</v>
      </c>
      <c r="P33" s="102">
        <f>VLOOKUP(B33, 'Campus Health (WIP)'!B40:K1056, 8, FALSE)</f>
        <v>1633</v>
      </c>
      <c r="Q33" s="102">
        <f>VLOOKUP(B33, 'Campus Health (WIP)'!B40:K1056, 9, FALSE)</f>
        <v>423</v>
      </c>
      <c r="R33" s="113">
        <f>VLOOKUP(B33, 'Campus Health (WIP)'!B40:K1056, 10, FALSE)</f>
        <v>0.25903245560318433</v>
      </c>
      <c r="S33" s="92" t="str">
        <f>VLOOKUP(B33, 'Test All Test Smart'!B39:AE72, 2, FALSE)</f>
        <v>1: UACU(SS-CL)</v>
      </c>
      <c r="T33" s="102">
        <f>VLOOKUP(B33, 'Test All Test Smart'!B39:AE72, 3, FALSE)</f>
        <v>1614</v>
      </c>
      <c r="U33" s="98">
        <f>VLOOKUP(B33, 'Test All Test Smart'!B39:AE72, 4, FALSE)</f>
        <v>212</v>
      </c>
      <c r="V33" s="99">
        <f>VLOOKUP(B33, 'Test All Test Smart'!B39:AE72, 5, FALSE)</f>
        <v>0.13135068153655513</v>
      </c>
      <c r="W33" s="96" t="str">
        <f>VLOOKUP(B33, 'Test All Test Smart'!B39:AE72, 7, FALSE)</f>
        <v>1: UACU(SS-CL)</v>
      </c>
      <c r="X33" s="102">
        <f>VLOOKUP(B33, 'Test All Test Smart'!B39:AE72, 8, FALSE)</f>
        <v>24795</v>
      </c>
      <c r="Y33" s="98">
        <f>VLOOKUP(B33, 'Test All Test Smart'!B39:AE72, 9, FALSE)</f>
        <v>986</v>
      </c>
      <c r="Z33" s="99">
        <f>VLOOKUP(B33, 'Test All Test Smart'!B39:AE72, 10, FALSE)</f>
        <v>3.9766081871345033E-2</v>
      </c>
      <c r="AA33" s="119">
        <f>VLOOKUP(B33, 'Test All Test Smart'!B39:AE72, 12, FALSE)</f>
        <v>0</v>
      </c>
      <c r="AB33" s="120">
        <f>VLOOKUP(B33, 'Test All Test Smart'!B39:AE72, 13, FALSE)</f>
        <v>0</v>
      </c>
      <c r="AC33" s="120">
        <f>VLOOKUP(B33, 'Test All Test Smart'!B39:AE72, 14, FALSE)</f>
        <v>0</v>
      </c>
      <c r="AD33" s="120">
        <f>VLOOKUP(B33, 'Test All Test Smart'!B39:AE72, 15, FALSE)</f>
        <v>0</v>
      </c>
      <c r="AE33" s="121">
        <f>VLOOKUP(B33, 'Test All Test Smart'!B39:AE72, 17, FALSE)</f>
        <v>0</v>
      </c>
      <c r="AF33" s="120">
        <f>VLOOKUP(B33, 'Test All Test Smart'!B39:AE72, 18, FALSE)</f>
        <v>0</v>
      </c>
      <c r="AG33" s="120">
        <f>VLOOKUP(B33, 'Test All Test Smart'!B39:AE72, 19, FALSE)</f>
        <v>0</v>
      </c>
      <c r="AH33" s="120">
        <f>VLOOKUP(B33, 'Test All Test Smart'!B39:AE72, 20, FALSE)</f>
        <v>0</v>
      </c>
      <c r="AI33" s="122">
        <f>VLOOKUP(B33, 'Test All Test Smart'!B39:AE72, 22, FALSE)</f>
        <v>0</v>
      </c>
      <c r="AJ33" s="120">
        <f>VLOOKUP(B33, 'Test All Test Smart'!B39:AE72, 23, FALSE)</f>
        <v>0</v>
      </c>
      <c r="AK33" s="120">
        <f>VLOOKUP(B33, 'Test All Test Smart'!B39:AE72, 24, FALSE)</f>
        <v>0</v>
      </c>
      <c r="AL33" s="120">
        <f>VLOOKUP(B33, 'Test All Test Smart'!B39:AE72, 25, FALSE)</f>
        <v>0</v>
      </c>
      <c r="AM33" s="121">
        <f>VLOOKUP(B33, 'Test All Test Smart'!B39:AE72, 27, FALSE)</f>
        <v>0</v>
      </c>
      <c r="AN33" s="120">
        <f>VLOOKUP(B33, 'Test All Test Smart'!B39:AE72, 28, FALSE)</f>
        <v>0</v>
      </c>
      <c r="AO33" s="120">
        <f>VLOOKUP(B33, 'Test All Test Smart'!B39:AE72, 29, FALSE)</f>
        <v>0</v>
      </c>
      <c r="AP33" s="120">
        <f>VLOOKUP(B33, 'Test All Test Smart'!B39:AE72, 30, FALSE)</f>
        <v>0</v>
      </c>
    </row>
    <row r="34" spans="1:42" ht="15.75" customHeight="1">
      <c r="A34" s="100" t="str">
        <f>'Test All Test Smart'!A40</f>
        <v>09/16/20 08:15</v>
      </c>
      <c r="B34" s="101">
        <v>44089</v>
      </c>
      <c r="C34" s="86" t="s">
        <v>93</v>
      </c>
      <c r="D34" s="111">
        <v>1290</v>
      </c>
      <c r="E34" s="111">
        <v>172</v>
      </c>
      <c r="F34" s="112">
        <f t="shared" si="49"/>
        <v>0.13333333333333333</v>
      </c>
      <c r="G34" s="89" t="str">
        <f t="shared" si="2"/>
        <v>1: UACU(SS-CL)</v>
      </c>
      <c r="H34" s="111">
        <v>27718</v>
      </c>
      <c r="I34" s="111">
        <v>1581</v>
      </c>
      <c r="J34" s="112">
        <f t="shared" si="4"/>
        <v>5.7038747384371168E-2</v>
      </c>
      <c r="K34" s="92" t="str">
        <f>VLOOKUP(B34, 'Campus Health (WIP)'!B41:K1057, 2, FALSE)</f>
        <v>1: UACU(SS-CL)</v>
      </c>
      <c r="L34" s="102">
        <f>VLOOKUP(B34, 'Campus Health (WIP)'!B41:K1057, 3, FALSE)</f>
        <v>79</v>
      </c>
      <c r="M34" s="102">
        <f>VLOOKUP(B34, 'Campus Health (WIP)'!B41:K1057, 4, FALSE)</f>
        <v>31</v>
      </c>
      <c r="N34" s="113">
        <f>VLOOKUP(B34, 'Campus Health (WIP)'!B41:K1057, 5, FALSE)</f>
        <v>0.39240506329113922</v>
      </c>
      <c r="O34" s="89" t="str">
        <f>VLOOKUP(B34, 'Campus Health (WIP)'!B41:K1057, 7, FALSE)</f>
        <v>1: UACU(SS-CL)</v>
      </c>
      <c r="P34" s="102">
        <f>VLOOKUP(B34, 'Campus Health (WIP)'!B41:K1057, 8, FALSE)</f>
        <v>1712</v>
      </c>
      <c r="Q34" s="102">
        <f>VLOOKUP(B34, 'Campus Health (WIP)'!B41:K1057, 9, FALSE)</f>
        <v>454</v>
      </c>
      <c r="R34" s="113">
        <f>VLOOKUP(B34, 'Campus Health (WIP)'!B41:K1057, 10, FALSE)</f>
        <v>0.26518691588785048</v>
      </c>
      <c r="S34" s="92" t="str">
        <f>VLOOKUP(B34, 'Test All Test Smart'!B40:AE73, 2, FALSE)</f>
        <v>1: UACU(SS-CL)</v>
      </c>
      <c r="T34" s="102">
        <f>VLOOKUP(B34, 'Test All Test Smart'!B40:AE73, 3, FALSE)</f>
        <v>1211</v>
      </c>
      <c r="U34" s="98">
        <f>VLOOKUP(B34, 'Test All Test Smart'!B40:AE73, 4, FALSE)</f>
        <v>141</v>
      </c>
      <c r="V34" s="99">
        <f>VLOOKUP(B34, 'Test All Test Smart'!B40:AE73, 5, FALSE)</f>
        <v>0.11643270024772914</v>
      </c>
      <c r="W34" s="96" t="str">
        <f>VLOOKUP(B34, 'Test All Test Smart'!B40:AE73, 7, FALSE)</f>
        <v>1: UACU(SS-CL)</v>
      </c>
      <c r="X34" s="102">
        <f>VLOOKUP(B34, 'Test All Test Smart'!B40:AE73, 8, FALSE)</f>
        <v>26006</v>
      </c>
      <c r="Y34" s="98">
        <f>VLOOKUP(B34, 'Test All Test Smart'!B40:AE73, 9, FALSE)</f>
        <v>1127</v>
      </c>
      <c r="Z34" s="99">
        <f>VLOOKUP(B34, 'Test All Test Smart'!B40:AE73, 10, FALSE)</f>
        <v>4.3336153195416442E-2</v>
      </c>
      <c r="AA34" s="123"/>
      <c r="AB34" s="120"/>
      <c r="AC34" s="120"/>
      <c r="AD34" s="120"/>
      <c r="AE34" s="121"/>
      <c r="AF34" s="120"/>
      <c r="AG34" s="120"/>
      <c r="AH34" s="120"/>
      <c r="AI34" s="123"/>
      <c r="AJ34" s="120"/>
      <c r="AK34" s="120"/>
      <c r="AL34" s="120"/>
      <c r="AM34" s="121"/>
      <c r="AN34" s="120"/>
      <c r="AO34" s="120"/>
      <c r="AP34" s="120"/>
    </row>
    <row r="35" spans="1:42" ht="15.75" customHeight="1">
      <c r="A35" s="103"/>
      <c r="B35" s="85"/>
      <c r="C35" s="87"/>
      <c r="D35" s="87"/>
      <c r="E35" s="87"/>
      <c r="F35" s="87"/>
      <c r="G35" s="89"/>
      <c r="H35" s="87"/>
      <c r="I35" s="87"/>
      <c r="J35" s="87"/>
      <c r="K35" s="92"/>
      <c r="L35" s="93"/>
      <c r="M35" s="93"/>
      <c r="N35" s="93"/>
      <c r="O35" s="89"/>
      <c r="P35" s="93"/>
      <c r="Q35" s="93"/>
      <c r="R35" s="93"/>
      <c r="S35" s="92"/>
      <c r="T35" s="93"/>
      <c r="U35" s="94"/>
      <c r="V35" s="94"/>
      <c r="W35" s="96"/>
      <c r="X35" s="93"/>
      <c r="Y35" s="94"/>
      <c r="Z35" s="94"/>
      <c r="AA35" s="124"/>
      <c r="AB35" s="94"/>
      <c r="AC35" s="94"/>
      <c r="AD35" s="94"/>
      <c r="AE35" s="96"/>
      <c r="AF35" s="94"/>
      <c r="AG35" s="94"/>
      <c r="AH35" s="94"/>
      <c r="AI35" s="124"/>
      <c r="AJ35" s="94"/>
      <c r="AK35" s="94"/>
      <c r="AL35" s="94"/>
      <c r="AM35" s="96"/>
      <c r="AN35" s="94"/>
      <c r="AO35" s="94"/>
      <c r="AP35" s="94"/>
    </row>
  </sheetData>
  <conditionalFormatting sqref="D21:D35">
    <cfRule type="expression" dxfId="3" priority="1">
      <formula>D21&lt;&gt;L21+T21</formula>
    </cfRule>
  </conditionalFormatting>
  <conditionalFormatting sqref="E21:E35">
    <cfRule type="expression" dxfId="2" priority="2">
      <formula>E21&lt;&gt;M21+U21</formula>
    </cfRule>
  </conditionalFormatting>
  <conditionalFormatting sqref="H21:H35">
    <cfRule type="expression" dxfId="1" priority="3">
      <formula>H21&lt;&gt;P21+X21</formula>
    </cfRule>
  </conditionalFormatting>
  <conditionalFormatting sqref="I21:I35">
    <cfRule type="expression" dxfId="0" priority="4">
      <formula>I21&lt;&gt;Q21+Y21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W41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ColWidth="14.5" defaultRowHeight="15.75" customHeight="1"/>
  <cols>
    <col min="1" max="1" width="15.5" customWidth="1"/>
    <col min="2" max="2" width="9.83203125" customWidth="1"/>
    <col min="3" max="3" width="10.5" customWidth="1"/>
    <col min="4" max="4" width="9.6640625" customWidth="1"/>
    <col min="5" max="5" width="13.6640625" customWidth="1"/>
    <col min="6" max="6" width="11.6640625" customWidth="1"/>
    <col min="7" max="7" width="1.6640625" customWidth="1"/>
    <col min="8" max="8" width="10.5" customWidth="1"/>
    <col min="9" max="9" width="9.6640625" customWidth="1"/>
    <col min="10" max="10" width="13.6640625" customWidth="1"/>
    <col min="11" max="11" width="11.6640625" customWidth="1"/>
    <col min="12" max="12" width="2.6640625" customWidth="1"/>
    <col min="13" max="13" width="10.5" customWidth="1"/>
    <col min="14" max="14" width="9.6640625" customWidth="1"/>
    <col min="15" max="15" width="13.6640625" customWidth="1"/>
    <col min="16" max="16" width="11.6640625" customWidth="1"/>
    <col min="17" max="17" width="1.6640625" customWidth="1"/>
    <col min="18" max="18" width="10.5" customWidth="1"/>
    <col min="19" max="19" width="9.6640625" customWidth="1"/>
    <col min="20" max="20" width="13.6640625" customWidth="1"/>
    <col min="21" max="21" width="11.6640625" customWidth="1"/>
    <col min="22" max="22" width="2.6640625" customWidth="1"/>
    <col min="23" max="23" width="10.5" customWidth="1"/>
    <col min="24" max="24" width="9.6640625" customWidth="1"/>
    <col min="25" max="25" width="13.6640625" customWidth="1"/>
    <col min="26" max="26" width="11.6640625" customWidth="1"/>
    <col min="27" max="27" width="1.6640625" customWidth="1"/>
    <col min="28" max="28" width="10.5" customWidth="1"/>
    <col min="29" max="29" width="9.6640625" customWidth="1"/>
    <col min="30" max="30" width="13.6640625" customWidth="1"/>
    <col min="31" max="31" width="11.6640625" customWidth="1"/>
    <col min="43" max="43" width="5" customWidth="1"/>
  </cols>
  <sheetData>
    <row r="1" spans="1:49" ht="16">
      <c r="A1" s="1"/>
      <c r="B1" s="1"/>
      <c r="C1" s="2" t="s">
        <v>0</v>
      </c>
      <c r="D1" s="3" t="s">
        <v>1</v>
      </c>
      <c r="G1" s="4"/>
      <c r="H1" s="4"/>
      <c r="I1" s="4"/>
      <c r="J1" s="4"/>
      <c r="K1" s="4"/>
      <c r="L1" s="5"/>
      <c r="M1" s="6" t="s">
        <v>2</v>
      </c>
      <c r="N1" s="7"/>
      <c r="P1" s="8" t="s">
        <v>3</v>
      </c>
      <c r="Q1" s="4"/>
      <c r="R1" s="9"/>
      <c r="S1" s="9"/>
      <c r="T1" s="9"/>
      <c r="U1" s="9"/>
      <c r="V1" s="5"/>
      <c r="W1" s="9"/>
      <c r="X1" s="9"/>
      <c r="Y1" s="9"/>
      <c r="Z1" s="9"/>
      <c r="AA1" s="4"/>
      <c r="AB1" s="9"/>
      <c r="AC1" s="9"/>
      <c r="AD1" s="9"/>
      <c r="AE1" s="9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</row>
    <row r="2" spans="1:49" ht="16">
      <c r="A2" s="1"/>
      <c r="B2" s="1"/>
      <c r="C2" s="4" t="s">
        <v>4</v>
      </c>
      <c r="D2" s="3" t="s">
        <v>5</v>
      </c>
      <c r="F2" s="4"/>
      <c r="G2" s="4"/>
      <c r="H2" s="4"/>
      <c r="I2" s="4"/>
      <c r="J2" s="4"/>
      <c r="K2" s="4"/>
      <c r="L2" s="5"/>
      <c r="M2" s="10" t="s">
        <v>6</v>
      </c>
      <c r="N2" s="11"/>
      <c r="P2" s="12" t="s">
        <v>7</v>
      </c>
      <c r="Q2" s="4"/>
      <c r="R2" s="9"/>
      <c r="S2" s="9"/>
      <c r="T2" s="9"/>
      <c r="U2" s="9"/>
      <c r="V2" s="5"/>
      <c r="W2" s="9"/>
      <c r="X2" s="9"/>
      <c r="Y2" s="9"/>
      <c r="Z2" s="9"/>
      <c r="AA2" s="4"/>
      <c r="AB2" s="9"/>
      <c r="AC2" s="9"/>
      <c r="AD2" s="9"/>
      <c r="AE2" s="9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49" ht="17">
      <c r="B3" s="13" t="s">
        <v>8</v>
      </c>
      <c r="C3" s="14" t="s">
        <v>9</v>
      </c>
      <c r="D3" s="15" t="s">
        <v>10</v>
      </c>
      <c r="E3" s="16"/>
      <c r="F3" s="17"/>
      <c r="G3" s="18"/>
      <c r="H3" s="18"/>
      <c r="I3" s="19"/>
      <c r="J3" s="19"/>
      <c r="K3" s="19"/>
      <c r="L3" s="20"/>
      <c r="M3" s="125" t="s">
        <v>11</v>
      </c>
      <c r="N3" s="126"/>
      <c r="O3" s="19"/>
      <c r="P3" s="12" t="s">
        <v>12</v>
      </c>
      <c r="Q3" s="19"/>
      <c r="R3" s="19"/>
      <c r="S3" s="19"/>
      <c r="T3" s="19"/>
      <c r="U3" s="19"/>
      <c r="V3" s="20"/>
      <c r="W3" s="19"/>
      <c r="X3" s="19"/>
      <c r="Y3" s="19"/>
      <c r="Z3" s="19"/>
      <c r="AA3" s="19"/>
      <c r="AB3" s="19"/>
      <c r="AC3" s="19"/>
      <c r="AD3" s="19"/>
      <c r="AE3" s="19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</row>
    <row r="4" spans="1:49" ht="17">
      <c r="A4" s="21"/>
      <c r="B4" s="21"/>
      <c r="C4" s="14" t="s">
        <v>13</v>
      </c>
      <c r="D4" s="22" t="s">
        <v>14</v>
      </c>
      <c r="E4" s="16"/>
      <c r="F4" s="17"/>
      <c r="G4" s="18"/>
      <c r="H4" s="18"/>
      <c r="I4" s="19"/>
      <c r="J4" s="19"/>
      <c r="K4" s="19"/>
      <c r="L4" s="20"/>
      <c r="M4" s="127" t="s">
        <v>15</v>
      </c>
      <c r="N4" s="128"/>
      <c r="O4" s="19"/>
      <c r="P4" s="12" t="s">
        <v>16</v>
      </c>
      <c r="Q4" s="19"/>
      <c r="R4" s="19"/>
      <c r="S4" s="19"/>
      <c r="T4" s="19"/>
      <c r="U4" s="19"/>
      <c r="V4" s="20"/>
      <c r="W4" s="19"/>
      <c r="X4" s="19"/>
      <c r="Y4" s="19"/>
      <c r="Z4" s="19"/>
      <c r="AA4" s="19"/>
      <c r="AB4" s="19"/>
      <c r="AC4" s="19"/>
      <c r="AD4" s="19"/>
      <c r="AE4" s="19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</row>
    <row r="5" spans="1:49" ht="16">
      <c r="A5" s="21"/>
      <c r="B5" s="21"/>
      <c r="C5" s="23"/>
      <c r="D5" s="23"/>
      <c r="E5" s="23"/>
      <c r="F5" s="23"/>
      <c r="G5" s="19"/>
      <c r="H5" s="19"/>
      <c r="I5" s="19"/>
      <c r="J5" s="19"/>
      <c r="K5" s="19"/>
      <c r="L5" s="20"/>
      <c r="M5" s="19"/>
      <c r="N5" s="19"/>
      <c r="O5" s="19"/>
      <c r="P5" s="19"/>
      <c r="Q5" s="19"/>
      <c r="R5" s="19"/>
      <c r="S5" s="19"/>
      <c r="T5" s="19"/>
      <c r="U5" s="19"/>
      <c r="V5" s="20"/>
      <c r="W5" s="19"/>
      <c r="X5" s="19"/>
      <c r="Y5" s="19"/>
      <c r="Z5" s="19"/>
      <c r="AA5" s="19"/>
      <c r="AB5" s="19"/>
      <c r="AC5" s="19"/>
      <c r="AD5" s="19"/>
      <c r="AE5" s="19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</row>
    <row r="6" spans="1:49" ht="37.5" customHeight="1">
      <c r="A6" s="21"/>
      <c r="B6" s="21"/>
      <c r="C6" s="129" t="s">
        <v>17</v>
      </c>
      <c r="D6" s="130"/>
      <c r="E6" s="130"/>
      <c r="F6" s="131"/>
      <c r="G6" s="19"/>
      <c r="H6" s="129" t="s">
        <v>18</v>
      </c>
      <c r="I6" s="130"/>
      <c r="J6" s="130"/>
      <c r="K6" s="131"/>
      <c r="L6" s="20"/>
      <c r="M6" s="132" t="s">
        <v>19</v>
      </c>
      <c r="N6" s="130"/>
      <c r="O6" s="130"/>
      <c r="P6" s="131"/>
      <c r="Q6" s="19"/>
      <c r="R6" s="132" t="s">
        <v>20</v>
      </c>
      <c r="S6" s="130"/>
      <c r="T6" s="130"/>
      <c r="U6" s="131"/>
      <c r="V6" s="20"/>
      <c r="W6" s="133" t="s">
        <v>21</v>
      </c>
      <c r="X6" s="134"/>
      <c r="Y6" s="134"/>
      <c r="Z6" s="135"/>
      <c r="AA6" s="19"/>
      <c r="AB6" s="133" t="s">
        <v>22</v>
      </c>
      <c r="AC6" s="134"/>
      <c r="AD6" s="134"/>
      <c r="AE6" s="135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49" ht="51">
      <c r="A7" s="24" t="s">
        <v>23</v>
      </c>
      <c r="B7" s="24" t="s">
        <v>24</v>
      </c>
      <c r="C7" s="19" t="s">
        <v>25</v>
      </c>
      <c r="D7" s="19" t="s">
        <v>26</v>
      </c>
      <c r="E7" s="19" t="s">
        <v>27</v>
      </c>
      <c r="F7" s="19" t="s">
        <v>28</v>
      </c>
      <c r="G7" s="20"/>
      <c r="H7" s="19" t="s">
        <v>25</v>
      </c>
      <c r="I7" s="19" t="s">
        <v>26</v>
      </c>
      <c r="J7" s="19" t="s">
        <v>27</v>
      </c>
      <c r="K7" s="19" t="s">
        <v>28</v>
      </c>
      <c r="L7" s="25"/>
      <c r="M7" s="19" t="s">
        <v>25</v>
      </c>
      <c r="N7" s="19" t="s">
        <v>26</v>
      </c>
      <c r="O7" s="19" t="s">
        <v>27</v>
      </c>
      <c r="P7" s="19" t="s">
        <v>28</v>
      </c>
      <c r="Q7" s="20"/>
      <c r="R7" s="19" t="s">
        <v>25</v>
      </c>
      <c r="S7" s="19" t="s">
        <v>26</v>
      </c>
      <c r="T7" s="19" t="s">
        <v>27</v>
      </c>
      <c r="U7" s="19" t="s">
        <v>28</v>
      </c>
      <c r="V7" s="25"/>
      <c r="W7" s="19" t="s">
        <v>25</v>
      </c>
      <c r="X7" s="19" t="s">
        <v>26</v>
      </c>
      <c r="Y7" s="19" t="s">
        <v>27</v>
      </c>
      <c r="Z7" s="19" t="s">
        <v>28</v>
      </c>
      <c r="AA7" s="20"/>
      <c r="AB7" s="19" t="s">
        <v>25</v>
      </c>
      <c r="AC7" s="19" t="s">
        <v>26</v>
      </c>
      <c r="AD7" s="19" t="s">
        <v>27</v>
      </c>
      <c r="AE7" s="19" t="s">
        <v>28</v>
      </c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</row>
    <row r="8" spans="1:49" ht="13">
      <c r="A8" s="26">
        <v>44058</v>
      </c>
      <c r="B8" s="26">
        <v>44057</v>
      </c>
      <c r="C8" s="27" t="s">
        <v>29</v>
      </c>
      <c r="D8" s="27">
        <f t="shared" ref="D8:E8" si="0">X8</f>
        <v>676</v>
      </c>
      <c r="E8" s="27">
        <f t="shared" si="0"/>
        <v>1</v>
      </c>
      <c r="F8" s="28">
        <f t="shared" ref="F8:F23" si="1">E8/D8</f>
        <v>1.4792899408284023E-3</v>
      </c>
      <c r="G8" s="27"/>
      <c r="H8" s="27" t="s">
        <v>29</v>
      </c>
      <c r="I8" s="27">
        <f t="shared" ref="I8:J8" si="2">AC8</f>
        <v>2137</v>
      </c>
      <c r="J8" s="27">
        <f t="shared" si="2"/>
        <v>3</v>
      </c>
      <c r="K8" s="28">
        <f t="shared" ref="K8:K22" si="3">J8/I8</f>
        <v>1.4038371548900327E-3</v>
      </c>
      <c r="L8" s="29"/>
      <c r="M8" s="27" t="s">
        <v>30</v>
      </c>
      <c r="N8" s="30">
        <f t="shared" ref="N8:O8" si="4">D8-X8</f>
        <v>0</v>
      </c>
      <c r="O8" s="30">
        <f t="shared" si="4"/>
        <v>0</v>
      </c>
      <c r="P8" s="31" t="s">
        <v>31</v>
      </c>
      <c r="Q8" s="27"/>
      <c r="R8" s="27" t="str">
        <f t="shared" ref="R8:R16" si="5">M8</f>
        <v>ASSUMPTION</v>
      </c>
      <c r="S8" s="27">
        <v>0</v>
      </c>
      <c r="T8" s="27">
        <v>0</v>
      </c>
      <c r="U8" s="31" t="s">
        <v>31</v>
      </c>
      <c r="V8" s="29"/>
      <c r="W8" s="27" t="s">
        <v>32</v>
      </c>
      <c r="X8" s="32">
        <v>676</v>
      </c>
      <c r="Y8" s="32">
        <v>1</v>
      </c>
      <c r="Z8" s="33">
        <f t="shared" ref="Z8:Z23" si="6">Y8/X8</f>
        <v>1.4792899408284023E-3</v>
      </c>
      <c r="AA8" s="27"/>
      <c r="AB8" s="27" t="s">
        <v>33</v>
      </c>
      <c r="AC8" s="27">
        <f t="shared" ref="AC8:AD8" si="7">AC9-X9</f>
        <v>2137</v>
      </c>
      <c r="AD8" s="27">
        <f t="shared" si="7"/>
        <v>3</v>
      </c>
      <c r="AE8" s="34">
        <f t="shared" ref="AE8:AE38" si="8">AD8/AC8</f>
        <v>1.4038371548900327E-3</v>
      </c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</row>
    <row r="9" spans="1:49" ht="13">
      <c r="A9" s="26">
        <v>44059</v>
      </c>
      <c r="B9" s="26">
        <v>44058</v>
      </c>
      <c r="C9" s="27" t="s">
        <v>29</v>
      </c>
      <c r="D9" s="27">
        <f t="shared" ref="D9:E9" si="9">X9</f>
        <v>446</v>
      </c>
      <c r="E9" s="27">
        <f t="shared" si="9"/>
        <v>0</v>
      </c>
      <c r="F9" s="28">
        <f t="shared" si="1"/>
        <v>0</v>
      </c>
      <c r="G9" s="27"/>
      <c r="H9" s="27" t="s">
        <v>29</v>
      </c>
      <c r="I9" s="27">
        <f t="shared" ref="I9:J9" si="10">AC9</f>
        <v>2583</v>
      </c>
      <c r="J9" s="27">
        <f t="shared" si="10"/>
        <v>3</v>
      </c>
      <c r="K9" s="28">
        <f t="shared" si="3"/>
        <v>1.1614401858304297E-3</v>
      </c>
      <c r="L9" s="29"/>
      <c r="M9" s="27" t="s">
        <v>29</v>
      </c>
      <c r="N9" s="30">
        <f t="shared" ref="N9:O9" si="11">D9-X9</f>
        <v>0</v>
      </c>
      <c r="O9" s="30">
        <f t="shared" si="11"/>
        <v>0</v>
      </c>
      <c r="P9" s="31" t="s">
        <v>31</v>
      </c>
      <c r="Q9" s="27"/>
      <c r="R9" s="27" t="str">
        <f t="shared" si="5"/>
        <v>CALCULATED</v>
      </c>
      <c r="S9" s="27">
        <f t="shared" ref="S9:T9" si="12">S8+N9</f>
        <v>0</v>
      </c>
      <c r="T9" s="27">
        <f t="shared" si="12"/>
        <v>0</v>
      </c>
      <c r="U9" s="31" t="s">
        <v>31</v>
      </c>
      <c r="V9" s="29"/>
      <c r="W9" s="27" t="s">
        <v>32</v>
      </c>
      <c r="X9" s="32">
        <v>446</v>
      </c>
      <c r="Y9" s="32">
        <v>0</v>
      </c>
      <c r="Z9" s="33">
        <f t="shared" si="6"/>
        <v>0</v>
      </c>
      <c r="AA9" s="27"/>
      <c r="AB9" s="27" t="s">
        <v>33</v>
      </c>
      <c r="AC9" s="27">
        <f t="shared" ref="AC9:AD9" si="13">AC10-X10</f>
        <v>2583</v>
      </c>
      <c r="AD9" s="27">
        <f t="shared" si="13"/>
        <v>3</v>
      </c>
      <c r="AE9" s="34">
        <f t="shared" si="8"/>
        <v>1.1614401858304297E-3</v>
      </c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</row>
    <row r="10" spans="1:49" ht="13">
      <c r="A10" s="26">
        <v>44060</v>
      </c>
      <c r="B10" s="26">
        <v>44059</v>
      </c>
      <c r="C10" s="27" t="s">
        <v>29</v>
      </c>
      <c r="D10" s="27">
        <f t="shared" ref="D10:E10" si="14">X10</f>
        <v>333</v>
      </c>
      <c r="E10" s="27">
        <f t="shared" si="14"/>
        <v>2</v>
      </c>
      <c r="F10" s="28">
        <f t="shared" si="1"/>
        <v>6.006006006006006E-3</v>
      </c>
      <c r="G10" s="27"/>
      <c r="H10" s="27" t="s">
        <v>29</v>
      </c>
      <c r="I10" s="27">
        <f t="shared" ref="I10:J10" si="15">AC10</f>
        <v>2916</v>
      </c>
      <c r="J10" s="27">
        <f t="shared" si="15"/>
        <v>5</v>
      </c>
      <c r="K10" s="28">
        <f t="shared" si="3"/>
        <v>1.7146776406035665E-3</v>
      </c>
      <c r="L10" s="29"/>
      <c r="M10" s="27" t="s">
        <v>29</v>
      </c>
      <c r="N10" s="30">
        <f t="shared" ref="N10:O10" si="16">D10-X10</f>
        <v>0</v>
      </c>
      <c r="O10" s="30">
        <f t="shared" si="16"/>
        <v>0</v>
      </c>
      <c r="P10" s="31" t="s">
        <v>31</v>
      </c>
      <c r="Q10" s="27"/>
      <c r="R10" s="27" t="str">
        <f t="shared" si="5"/>
        <v>CALCULATED</v>
      </c>
      <c r="S10" s="27">
        <f t="shared" ref="S10:T10" si="17">S9+N10</f>
        <v>0</v>
      </c>
      <c r="T10" s="27">
        <f t="shared" si="17"/>
        <v>0</v>
      </c>
      <c r="U10" s="31" t="s">
        <v>31</v>
      </c>
      <c r="V10" s="29"/>
      <c r="W10" s="27" t="s">
        <v>32</v>
      </c>
      <c r="X10" s="32">
        <v>333</v>
      </c>
      <c r="Y10" s="32">
        <v>2</v>
      </c>
      <c r="Z10" s="33">
        <f t="shared" si="6"/>
        <v>6.006006006006006E-3</v>
      </c>
      <c r="AA10" s="27"/>
      <c r="AB10" s="27" t="s">
        <v>33</v>
      </c>
      <c r="AC10" s="27">
        <f t="shared" ref="AC10:AD10" si="18">AC11-X11</f>
        <v>2916</v>
      </c>
      <c r="AD10" s="27">
        <f t="shared" si="18"/>
        <v>5</v>
      </c>
      <c r="AE10" s="34">
        <f t="shared" si="8"/>
        <v>1.7146776406035665E-3</v>
      </c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</row>
    <row r="11" spans="1:49" ht="13">
      <c r="A11" s="26">
        <v>44061</v>
      </c>
      <c r="B11" s="26">
        <v>44060</v>
      </c>
      <c r="C11" s="27" t="s">
        <v>29</v>
      </c>
      <c r="D11" s="27">
        <f t="shared" ref="D11:E11" si="19">X11</f>
        <v>694</v>
      </c>
      <c r="E11" s="27">
        <f t="shared" si="19"/>
        <v>1</v>
      </c>
      <c r="F11" s="28">
        <f t="shared" si="1"/>
        <v>1.440922190201729E-3</v>
      </c>
      <c r="G11" s="27"/>
      <c r="H11" s="27" t="s">
        <v>29</v>
      </c>
      <c r="I11" s="27">
        <f t="shared" ref="I11:J11" si="20">AC11</f>
        <v>3610</v>
      </c>
      <c r="J11" s="27">
        <f t="shared" si="20"/>
        <v>6</v>
      </c>
      <c r="K11" s="28">
        <f t="shared" si="3"/>
        <v>1.6620498614958448E-3</v>
      </c>
      <c r="L11" s="29"/>
      <c r="M11" s="27" t="s">
        <v>29</v>
      </c>
      <c r="N11" s="30">
        <f t="shared" ref="N11:O11" si="21">D11-X11</f>
        <v>0</v>
      </c>
      <c r="O11" s="30">
        <f t="shared" si="21"/>
        <v>0</v>
      </c>
      <c r="P11" s="31" t="s">
        <v>31</v>
      </c>
      <c r="Q11" s="27"/>
      <c r="R11" s="27" t="str">
        <f t="shared" si="5"/>
        <v>CALCULATED</v>
      </c>
      <c r="S11" s="27">
        <f t="shared" ref="S11:T11" si="22">S10+N11</f>
        <v>0</v>
      </c>
      <c r="T11" s="27">
        <f t="shared" si="22"/>
        <v>0</v>
      </c>
      <c r="U11" s="31" t="s">
        <v>31</v>
      </c>
      <c r="V11" s="29"/>
      <c r="W11" s="27" t="s">
        <v>32</v>
      </c>
      <c r="X11" s="32">
        <v>694</v>
      </c>
      <c r="Y11" s="32">
        <v>1</v>
      </c>
      <c r="Z11" s="33">
        <f t="shared" si="6"/>
        <v>1.440922190201729E-3</v>
      </c>
      <c r="AA11" s="27"/>
      <c r="AB11" s="27" t="s">
        <v>33</v>
      </c>
      <c r="AC11" s="27">
        <f t="shared" ref="AC11:AD11" si="23">AC12-X12</f>
        <v>3610</v>
      </c>
      <c r="AD11" s="27">
        <f t="shared" si="23"/>
        <v>6</v>
      </c>
      <c r="AE11" s="34">
        <f t="shared" si="8"/>
        <v>1.6620498614958448E-3</v>
      </c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</row>
    <row r="12" spans="1:49" ht="13">
      <c r="A12" s="26">
        <v>44062</v>
      </c>
      <c r="B12" s="26">
        <v>44061</v>
      </c>
      <c r="C12" s="27" t="s">
        <v>29</v>
      </c>
      <c r="D12" s="27">
        <f t="shared" ref="D12:E12" si="24">X12</f>
        <v>625</v>
      </c>
      <c r="E12" s="27">
        <f t="shared" si="24"/>
        <v>3</v>
      </c>
      <c r="F12" s="28">
        <f t="shared" si="1"/>
        <v>4.7999999999999996E-3</v>
      </c>
      <c r="G12" s="27"/>
      <c r="H12" s="27" t="s">
        <v>29</v>
      </c>
      <c r="I12" s="27">
        <f t="shared" ref="I12:J12" si="25">AC12</f>
        <v>4235</v>
      </c>
      <c r="J12" s="27">
        <f t="shared" si="25"/>
        <v>9</v>
      </c>
      <c r="K12" s="28">
        <f t="shared" si="3"/>
        <v>2.1251475796930344E-3</v>
      </c>
      <c r="L12" s="29"/>
      <c r="M12" s="27" t="s">
        <v>29</v>
      </c>
      <c r="N12" s="30">
        <f t="shared" ref="N12:O12" si="26">D12-X12</f>
        <v>0</v>
      </c>
      <c r="O12" s="30">
        <f t="shared" si="26"/>
        <v>0</v>
      </c>
      <c r="P12" s="31" t="s">
        <v>31</v>
      </c>
      <c r="Q12" s="27"/>
      <c r="R12" s="27" t="str">
        <f t="shared" si="5"/>
        <v>CALCULATED</v>
      </c>
      <c r="S12" s="27">
        <f t="shared" ref="S12:T12" si="27">S11+N12</f>
        <v>0</v>
      </c>
      <c r="T12" s="27">
        <f t="shared" si="27"/>
        <v>0</v>
      </c>
      <c r="U12" s="31" t="s">
        <v>31</v>
      </c>
      <c r="V12" s="29"/>
      <c r="W12" s="27" t="s">
        <v>32</v>
      </c>
      <c r="X12" s="32">
        <v>625</v>
      </c>
      <c r="Y12" s="32">
        <v>3</v>
      </c>
      <c r="Z12" s="33">
        <f t="shared" si="6"/>
        <v>4.7999999999999996E-3</v>
      </c>
      <c r="AA12" s="27"/>
      <c r="AB12" s="27" t="s">
        <v>33</v>
      </c>
      <c r="AC12" s="27">
        <f t="shared" ref="AC12:AD12" si="28">AC13-X13</f>
        <v>4235</v>
      </c>
      <c r="AD12" s="27">
        <f t="shared" si="28"/>
        <v>9</v>
      </c>
      <c r="AE12" s="34">
        <f t="shared" si="8"/>
        <v>2.1251475796930344E-3</v>
      </c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</row>
    <row r="13" spans="1:49" ht="13">
      <c r="A13" s="26">
        <v>44063</v>
      </c>
      <c r="B13" s="26">
        <v>44062</v>
      </c>
      <c r="C13" s="27" t="s">
        <v>29</v>
      </c>
      <c r="D13" s="27">
        <f t="shared" ref="D13:E13" si="29">X13</f>
        <v>1058</v>
      </c>
      <c r="E13" s="27">
        <f t="shared" si="29"/>
        <v>7</v>
      </c>
      <c r="F13" s="28">
        <f t="shared" si="1"/>
        <v>6.6162570888468808E-3</v>
      </c>
      <c r="G13" s="27"/>
      <c r="H13" s="27" t="s">
        <v>29</v>
      </c>
      <c r="I13" s="27">
        <f t="shared" ref="I13:J13" si="30">AC13</f>
        <v>5293</v>
      </c>
      <c r="J13" s="27">
        <f t="shared" si="30"/>
        <v>16</v>
      </c>
      <c r="K13" s="28">
        <f t="shared" si="3"/>
        <v>3.0228603816361234E-3</v>
      </c>
      <c r="L13" s="29"/>
      <c r="M13" s="27" t="s">
        <v>29</v>
      </c>
      <c r="N13" s="30">
        <f t="shared" ref="N13:O13" si="31">D13-X13</f>
        <v>0</v>
      </c>
      <c r="O13" s="30">
        <f t="shared" si="31"/>
        <v>0</v>
      </c>
      <c r="P13" s="31" t="s">
        <v>31</v>
      </c>
      <c r="Q13" s="27"/>
      <c r="R13" s="27" t="str">
        <f t="shared" si="5"/>
        <v>CALCULATED</v>
      </c>
      <c r="S13" s="27">
        <f t="shared" ref="S13:T13" si="32">S12+N13</f>
        <v>0</v>
      </c>
      <c r="T13" s="27">
        <f t="shared" si="32"/>
        <v>0</v>
      </c>
      <c r="U13" s="31" t="s">
        <v>31</v>
      </c>
      <c r="V13" s="29"/>
      <c r="W13" s="27" t="s">
        <v>32</v>
      </c>
      <c r="X13" s="32">
        <v>1058</v>
      </c>
      <c r="Y13" s="32">
        <v>7</v>
      </c>
      <c r="Z13" s="33">
        <f t="shared" si="6"/>
        <v>6.6162570888468808E-3</v>
      </c>
      <c r="AA13" s="27"/>
      <c r="AB13" s="27" t="s">
        <v>33</v>
      </c>
      <c r="AC13" s="27">
        <f t="shared" ref="AC13:AD13" si="33">AC14-X14</f>
        <v>5293</v>
      </c>
      <c r="AD13" s="27">
        <f t="shared" si="33"/>
        <v>16</v>
      </c>
      <c r="AE13" s="34">
        <f t="shared" si="8"/>
        <v>3.0228603816361234E-3</v>
      </c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</row>
    <row r="14" spans="1:49" ht="13">
      <c r="A14" s="36" t="s">
        <v>34</v>
      </c>
      <c r="B14" s="37">
        <v>44063</v>
      </c>
      <c r="C14" s="38" t="s">
        <v>35</v>
      </c>
      <c r="D14" s="32">
        <v>1194</v>
      </c>
      <c r="E14" s="32">
        <v>6</v>
      </c>
      <c r="F14" s="39">
        <f t="shared" si="1"/>
        <v>5.0251256281407036E-3</v>
      </c>
      <c r="G14" s="27"/>
      <c r="H14" s="40" t="str">
        <f t="shared" ref="H14:H15" si="34">C14</f>
        <v>2: UACU(SS-JM), UACU(WBM-CL)</v>
      </c>
      <c r="I14" s="32">
        <v>6487</v>
      </c>
      <c r="J14" s="32">
        <v>22</v>
      </c>
      <c r="K14" s="39">
        <f t="shared" si="3"/>
        <v>3.3913981809773393E-3</v>
      </c>
      <c r="L14" s="29"/>
      <c r="M14" s="27" t="s">
        <v>29</v>
      </c>
      <c r="N14" s="30">
        <f t="shared" ref="N14:O14" si="35">D14-X14</f>
        <v>0</v>
      </c>
      <c r="O14" s="30">
        <f t="shared" si="35"/>
        <v>0</v>
      </c>
      <c r="P14" s="31" t="s">
        <v>31</v>
      </c>
      <c r="Q14" s="27"/>
      <c r="R14" s="27" t="str">
        <f t="shared" si="5"/>
        <v>CALCULATED</v>
      </c>
      <c r="S14" s="27">
        <f t="shared" ref="S14:T14" si="36">S13+N14</f>
        <v>0</v>
      </c>
      <c r="T14" s="27">
        <f t="shared" si="36"/>
        <v>0</v>
      </c>
      <c r="U14" s="31" t="s">
        <v>31</v>
      </c>
      <c r="V14" s="29"/>
      <c r="W14" s="41" t="s">
        <v>36</v>
      </c>
      <c r="X14" s="32">
        <v>1194</v>
      </c>
      <c r="Y14" s="32">
        <v>6</v>
      </c>
      <c r="Z14" s="33">
        <f t="shared" si="6"/>
        <v>5.0251256281407036E-3</v>
      </c>
      <c r="AA14" s="27"/>
      <c r="AB14" s="41" t="s">
        <v>37</v>
      </c>
      <c r="AC14" s="32">
        <v>6487</v>
      </c>
      <c r="AD14" s="32">
        <v>22</v>
      </c>
      <c r="AE14" s="33">
        <f t="shared" si="8"/>
        <v>3.3913981809773393E-3</v>
      </c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</row>
    <row r="15" spans="1:49" ht="13">
      <c r="A15" s="36" t="s">
        <v>38</v>
      </c>
      <c r="B15" s="37">
        <v>44064</v>
      </c>
      <c r="C15" s="38" t="s">
        <v>39</v>
      </c>
      <c r="D15" s="32">
        <v>1378</v>
      </c>
      <c r="E15" s="32">
        <v>3</v>
      </c>
      <c r="F15" s="39">
        <f t="shared" si="1"/>
        <v>2.1770682148040637E-3</v>
      </c>
      <c r="G15" s="27"/>
      <c r="H15" s="40" t="str">
        <f t="shared" si="34"/>
        <v>2: UACU(SS-JM), UACU(WBM-CL)</v>
      </c>
      <c r="I15" s="32">
        <v>7865</v>
      </c>
      <c r="J15" s="32">
        <v>25</v>
      </c>
      <c r="K15" s="39">
        <f t="shared" si="3"/>
        <v>3.1786395422759061E-3</v>
      </c>
      <c r="L15" s="29"/>
      <c r="M15" s="27" t="s">
        <v>29</v>
      </c>
      <c r="N15" s="30">
        <f t="shared" ref="N15:O15" si="37">D15-X15</f>
        <v>0</v>
      </c>
      <c r="O15" s="30">
        <f t="shared" si="37"/>
        <v>0</v>
      </c>
      <c r="P15" s="31" t="s">
        <v>31</v>
      </c>
      <c r="Q15" s="27"/>
      <c r="R15" s="27" t="str">
        <f t="shared" si="5"/>
        <v>CALCULATED</v>
      </c>
      <c r="S15" s="27">
        <f t="shared" ref="S15:T15" si="38">S14+N15</f>
        <v>0</v>
      </c>
      <c r="T15" s="27">
        <f t="shared" si="38"/>
        <v>0</v>
      </c>
      <c r="U15" s="31" t="s">
        <v>31</v>
      </c>
      <c r="V15" s="29"/>
      <c r="W15" s="41" t="s">
        <v>40</v>
      </c>
      <c r="X15" s="32">
        <v>1378</v>
      </c>
      <c r="Y15" s="32">
        <v>3</v>
      </c>
      <c r="Z15" s="33">
        <f t="shared" si="6"/>
        <v>2.1770682148040637E-3</v>
      </c>
      <c r="AA15" s="27"/>
      <c r="AB15" s="41" t="s">
        <v>41</v>
      </c>
      <c r="AC15" s="32">
        <v>7865</v>
      </c>
      <c r="AD15" s="32">
        <v>25</v>
      </c>
      <c r="AE15" s="33">
        <f t="shared" si="8"/>
        <v>3.1786395422759061E-3</v>
      </c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</row>
    <row r="16" spans="1:49" ht="13">
      <c r="A16" s="42" t="s">
        <v>42</v>
      </c>
      <c r="B16" s="43">
        <v>44065</v>
      </c>
      <c r="C16" s="44" t="s">
        <v>43</v>
      </c>
      <c r="D16" s="32">
        <f t="shared" ref="D16:E16" si="39">X16</f>
        <v>382</v>
      </c>
      <c r="E16" s="32">
        <f t="shared" si="39"/>
        <v>1</v>
      </c>
      <c r="F16" s="39">
        <f t="shared" si="1"/>
        <v>2.617801047120419E-3</v>
      </c>
      <c r="G16" s="27"/>
      <c r="H16" s="44" t="s">
        <v>43</v>
      </c>
      <c r="I16" s="32">
        <f t="shared" ref="I16:J16" si="40">AC16</f>
        <v>8247</v>
      </c>
      <c r="J16" s="32">
        <f t="shared" si="40"/>
        <v>26</v>
      </c>
      <c r="K16" s="39">
        <f t="shared" si="3"/>
        <v>3.1526615739056628E-3</v>
      </c>
      <c r="L16" s="29"/>
      <c r="M16" s="27" t="s">
        <v>29</v>
      </c>
      <c r="N16" s="30">
        <f t="shared" ref="N16:O16" si="41">D16-X16</f>
        <v>0</v>
      </c>
      <c r="O16" s="30">
        <f t="shared" si="41"/>
        <v>0</v>
      </c>
      <c r="P16" s="31" t="s">
        <v>31</v>
      </c>
      <c r="Q16" s="27"/>
      <c r="R16" s="27" t="str">
        <f t="shared" si="5"/>
        <v>CALCULATED</v>
      </c>
      <c r="S16" s="27">
        <f t="shared" ref="S16:T16" si="42">S15+N16</f>
        <v>0</v>
      </c>
      <c r="T16" s="27">
        <f t="shared" si="42"/>
        <v>0</v>
      </c>
      <c r="U16" s="31" t="s">
        <v>31</v>
      </c>
      <c r="V16" s="29"/>
      <c r="W16" s="44" t="s">
        <v>44</v>
      </c>
      <c r="X16" s="32">
        <v>382</v>
      </c>
      <c r="Y16" s="32">
        <v>1</v>
      </c>
      <c r="Z16" s="33">
        <f t="shared" si="6"/>
        <v>2.617801047120419E-3</v>
      </c>
      <c r="AA16" s="27"/>
      <c r="AB16" s="44" t="s">
        <v>45</v>
      </c>
      <c r="AC16" s="32">
        <f t="shared" ref="AC16:AD16" si="43">AC17-X17</f>
        <v>8247</v>
      </c>
      <c r="AD16" s="32">
        <f t="shared" si="43"/>
        <v>26</v>
      </c>
      <c r="AE16" s="33">
        <f t="shared" si="8"/>
        <v>3.1526615739056628E-3</v>
      </c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</row>
    <row r="17" spans="1:43" ht="13">
      <c r="A17" s="36" t="s">
        <v>46</v>
      </c>
      <c r="B17" s="37">
        <v>44066</v>
      </c>
      <c r="C17" s="38" t="s">
        <v>47</v>
      </c>
      <c r="D17" s="32">
        <v>93</v>
      </c>
      <c r="E17" s="32">
        <v>1</v>
      </c>
      <c r="F17" s="39">
        <f t="shared" si="1"/>
        <v>1.0752688172043012E-2</v>
      </c>
      <c r="G17" s="27"/>
      <c r="H17" s="40" t="str">
        <f t="shared" ref="H17:H40" si="44">C17</f>
        <v>2: UACU(SS-JM), UACU(WBM-CL)</v>
      </c>
      <c r="I17" s="32">
        <v>8340</v>
      </c>
      <c r="J17" s="32">
        <v>27</v>
      </c>
      <c r="K17" s="39">
        <f t="shared" si="3"/>
        <v>3.237410071942446E-3</v>
      </c>
      <c r="L17" s="29"/>
      <c r="M17" s="27" t="s">
        <v>29</v>
      </c>
      <c r="N17" s="30">
        <f t="shared" ref="N17:O17" si="45">D17-X17</f>
        <v>0</v>
      </c>
      <c r="O17" s="30">
        <f t="shared" si="45"/>
        <v>0</v>
      </c>
      <c r="P17" s="31" t="s">
        <v>31</v>
      </c>
      <c r="Q17" s="27"/>
      <c r="R17" s="27" t="s">
        <v>29</v>
      </c>
      <c r="S17" s="27">
        <f t="shared" ref="S17:T17" si="46">S16+N17</f>
        <v>0</v>
      </c>
      <c r="T17" s="27">
        <f t="shared" si="46"/>
        <v>0</v>
      </c>
      <c r="U17" s="31" t="s">
        <v>31</v>
      </c>
      <c r="V17" s="29"/>
      <c r="W17" s="41" t="s">
        <v>48</v>
      </c>
      <c r="X17" s="32">
        <v>93</v>
      </c>
      <c r="Y17" s="32">
        <v>1</v>
      </c>
      <c r="Z17" s="33">
        <f t="shared" si="6"/>
        <v>1.0752688172043012E-2</v>
      </c>
      <c r="AA17" s="27"/>
      <c r="AB17" s="38" t="s">
        <v>49</v>
      </c>
      <c r="AC17" s="32">
        <f t="shared" ref="AC17:AD17" si="47">AC18-X18</f>
        <v>8340</v>
      </c>
      <c r="AD17" s="32">
        <f t="shared" si="47"/>
        <v>27</v>
      </c>
      <c r="AE17" s="33">
        <f t="shared" si="8"/>
        <v>3.237410071942446E-3</v>
      </c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</row>
    <row r="18" spans="1:43" ht="13">
      <c r="A18" s="36" t="s">
        <v>50</v>
      </c>
      <c r="B18" s="37">
        <v>44067</v>
      </c>
      <c r="C18" s="45" t="s">
        <v>29</v>
      </c>
      <c r="D18" s="32">
        <f t="shared" ref="D18:E18" si="48">N18+X18</f>
        <v>708</v>
      </c>
      <c r="E18" s="32">
        <f t="shared" si="48"/>
        <v>4</v>
      </c>
      <c r="F18" s="39">
        <f t="shared" si="1"/>
        <v>5.6497175141242938E-3</v>
      </c>
      <c r="G18" s="27"/>
      <c r="H18" s="46" t="str">
        <f t="shared" si="44"/>
        <v>CALCULATED</v>
      </c>
      <c r="I18" s="32">
        <f t="shared" ref="I18:J18" si="49">S18+AC18</f>
        <v>9048</v>
      </c>
      <c r="J18" s="32">
        <f t="shared" si="49"/>
        <v>31</v>
      </c>
      <c r="K18" s="39">
        <f t="shared" si="3"/>
        <v>3.4261715296198055E-3</v>
      </c>
      <c r="L18" s="29"/>
      <c r="M18" s="38" t="s">
        <v>51</v>
      </c>
      <c r="N18" s="32">
        <v>34</v>
      </c>
      <c r="O18" s="32">
        <v>0</v>
      </c>
      <c r="P18" s="47">
        <f t="shared" ref="P18:P23" si="50">O18/N18</f>
        <v>0</v>
      </c>
      <c r="Q18" s="27"/>
      <c r="R18" s="27" t="str">
        <f t="shared" ref="R18:R22" si="51">M18</f>
        <v>2: UACU(SS-JM), UACU(WBM-CL)'</v>
      </c>
      <c r="S18" s="32">
        <v>34</v>
      </c>
      <c r="T18" s="32">
        <v>0</v>
      </c>
      <c r="U18" s="33">
        <f t="shared" ref="U18:U38" si="52">T18/S18</f>
        <v>0</v>
      </c>
      <c r="V18" s="29"/>
      <c r="W18" s="41" t="s">
        <v>52</v>
      </c>
      <c r="X18" s="32">
        <v>674</v>
      </c>
      <c r="Y18" s="32">
        <v>4</v>
      </c>
      <c r="Z18" s="33">
        <f t="shared" si="6"/>
        <v>5.9347181008902079E-3</v>
      </c>
      <c r="AA18" s="27"/>
      <c r="AB18" s="27" t="str">
        <f>W18</f>
        <v>2: UACU(SS-JM), UACU(WBM-CL)</v>
      </c>
      <c r="AC18" s="32">
        <v>9014</v>
      </c>
      <c r="AD18" s="32">
        <v>31</v>
      </c>
      <c r="AE18" s="33">
        <f t="shared" si="8"/>
        <v>3.4390947415132017E-3</v>
      </c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</row>
    <row r="19" spans="1:43" ht="13">
      <c r="A19" s="36" t="s">
        <v>53</v>
      </c>
      <c r="B19" s="37">
        <v>44068</v>
      </c>
      <c r="C19" s="45" t="s">
        <v>29</v>
      </c>
      <c r="D19" s="32">
        <f t="shared" ref="D19:E19" si="53">N19+X19</f>
        <v>387</v>
      </c>
      <c r="E19" s="32">
        <f t="shared" si="53"/>
        <v>6</v>
      </c>
      <c r="F19" s="39">
        <f t="shared" si="1"/>
        <v>1.5503875968992248E-2</v>
      </c>
      <c r="G19" s="27"/>
      <c r="H19" s="46" t="str">
        <f t="shared" si="44"/>
        <v>CALCULATED</v>
      </c>
      <c r="I19" s="32">
        <f t="shared" ref="I19:J19" si="54">S19+AC19</f>
        <v>9435</v>
      </c>
      <c r="J19" s="32">
        <f t="shared" si="54"/>
        <v>37</v>
      </c>
      <c r="K19" s="39">
        <f t="shared" si="3"/>
        <v>3.9215686274509803E-3</v>
      </c>
      <c r="L19" s="29"/>
      <c r="M19" s="48" t="s">
        <v>54</v>
      </c>
      <c r="N19" s="49">
        <f>S19-S18</f>
        <v>45</v>
      </c>
      <c r="O19" s="49">
        <v>0</v>
      </c>
      <c r="P19" s="50">
        <f t="shared" si="50"/>
        <v>0</v>
      </c>
      <c r="Q19" s="27"/>
      <c r="R19" s="48" t="str">
        <f t="shared" si="51"/>
        <v>MISTAKE on UACU(CL); CORRECTED</v>
      </c>
      <c r="S19" s="49">
        <f>S20-N20</f>
        <v>79</v>
      </c>
      <c r="T19" s="49">
        <v>0</v>
      </c>
      <c r="U19" s="51">
        <f t="shared" si="52"/>
        <v>0</v>
      </c>
      <c r="V19" s="29"/>
      <c r="W19" s="52" t="s">
        <v>55</v>
      </c>
      <c r="X19" s="32">
        <v>342</v>
      </c>
      <c r="Y19" s="32">
        <v>6</v>
      </c>
      <c r="Z19" s="33">
        <f t="shared" si="6"/>
        <v>1.7543859649122806E-2</v>
      </c>
      <c r="AA19" s="27"/>
      <c r="AB19" s="53" t="s">
        <v>56</v>
      </c>
      <c r="AC19" s="32">
        <v>9356</v>
      </c>
      <c r="AD19" s="32">
        <v>37</v>
      </c>
      <c r="AE19" s="33">
        <f t="shared" si="8"/>
        <v>3.9546814878153053E-3</v>
      </c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</row>
    <row r="20" spans="1:43" ht="13">
      <c r="A20" s="36" t="s">
        <v>57</v>
      </c>
      <c r="B20" s="37">
        <v>44069</v>
      </c>
      <c r="C20" s="45" t="s">
        <v>29</v>
      </c>
      <c r="D20" s="32">
        <f t="shared" ref="D20:E20" si="55">N20+X20</f>
        <v>784</v>
      </c>
      <c r="E20" s="32">
        <f t="shared" si="55"/>
        <v>9</v>
      </c>
      <c r="F20" s="39">
        <f t="shared" si="1"/>
        <v>1.1479591836734694E-2</v>
      </c>
      <c r="G20" s="27"/>
      <c r="H20" s="46" t="str">
        <f t="shared" si="44"/>
        <v>CALCULATED</v>
      </c>
      <c r="I20" s="32">
        <f t="shared" ref="I20:J20" si="56">S20+AC20</f>
        <v>10219</v>
      </c>
      <c r="J20" s="32">
        <f t="shared" si="56"/>
        <v>46</v>
      </c>
      <c r="K20" s="39">
        <f t="shared" si="3"/>
        <v>4.5014189255308742E-3</v>
      </c>
      <c r="L20" s="29"/>
      <c r="M20" s="38" t="s">
        <v>58</v>
      </c>
      <c r="N20" s="32">
        <v>14</v>
      </c>
      <c r="O20" s="32">
        <v>0</v>
      </c>
      <c r="P20" s="47">
        <f t="shared" si="50"/>
        <v>0</v>
      </c>
      <c r="Q20" s="27"/>
      <c r="R20" s="27" t="str">
        <f t="shared" si="51"/>
        <v>2: UACU(SS-JM), UACU(WBM-SC/CL)</v>
      </c>
      <c r="S20" s="32">
        <v>93</v>
      </c>
      <c r="T20" s="32">
        <v>0</v>
      </c>
      <c r="U20" s="33">
        <f t="shared" si="52"/>
        <v>0</v>
      </c>
      <c r="V20" s="29"/>
      <c r="W20" s="41" t="s">
        <v>59</v>
      </c>
      <c r="X20" s="32">
        <v>770</v>
      </c>
      <c r="Y20" s="32">
        <v>9</v>
      </c>
      <c r="Z20" s="33">
        <f t="shared" si="6"/>
        <v>1.1688311688311689E-2</v>
      </c>
      <c r="AA20" s="27"/>
      <c r="AB20" s="38" t="s">
        <v>60</v>
      </c>
      <c r="AC20" s="32">
        <v>10126</v>
      </c>
      <c r="AD20" s="32">
        <v>46</v>
      </c>
      <c r="AE20" s="33">
        <f t="shared" si="8"/>
        <v>4.5427612087695045E-3</v>
      </c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</row>
    <row r="21" spans="1:43" ht="13">
      <c r="A21" s="36" t="s">
        <v>61</v>
      </c>
      <c r="B21" s="37">
        <v>44070</v>
      </c>
      <c r="C21" s="45" t="s">
        <v>29</v>
      </c>
      <c r="D21" s="32">
        <f t="shared" ref="D21:E21" si="57">N21+X21</f>
        <v>362</v>
      </c>
      <c r="E21" s="32">
        <f t="shared" si="57"/>
        <v>8</v>
      </c>
      <c r="F21" s="39">
        <f t="shared" si="1"/>
        <v>2.2099447513812154E-2</v>
      </c>
      <c r="G21" s="27"/>
      <c r="H21" s="46" t="str">
        <f t="shared" si="44"/>
        <v>CALCULATED</v>
      </c>
      <c r="I21" s="32">
        <f t="shared" ref="I21:J21" si="58">S21+AC21</f>
        <v>10581</v>
      </c>
      <c r="J21" s="32">
        <f t="shared" si="58"/>
        <v>54</v>
      </c>
      <c r="K21" s="39">
        <f t="shared" si="3"/>
        <v>5.1034873830450812E-3</v>
      </c>
      <c r="L21" s="29"/>
      <c r="M21" s="38" t="s">
        <v>62</v>
      </c>
      <c r="N21" s="32">
        <v>25</v>
      </c>
      <c r="O21" s="32">
        <v>0</v>
      </c>
      <c r="P21" s="47">
        <f t="shared" si="50"/>
        <v>0</v>
      </c>
      <c r="Q21" s="27"/>
      <c r="R21" s="27" t="str">
        <f t="shared" si="51"/>
        <v>2: UACU(SS-JM), UACU(WBM-SC+CL)</v>
      </c>
      <c r="S21" s="32">
        <v>118</v>
      </c>
      <c r="T21" s="32">
        <v>0</v>
      </c>
      <c r="U21" s="33">
        <f t="shared" si="52"/>
        <v>0</v>
      </c>
      <c r="V21" s="29"/>
      <c r="W21" s="41" t="s">
        <v>63</v>
      </c>
      <c r="X21" s="32">
        <v>337</v>
      </c>
      <c r="Y21" s="32">
        <v>8</v>
      </c>
      <c r="Z21" s="33">
        <f t="shared" si="6"/>
        <v>2.3738872403560832E-2</v>
      </c>
      <c r="AA21" s="27"/>
      <c r="AB21" s="38" t="s">
        <v>64</v>
      </c>
      <c r="AC21" s="32">
        <f t="shared" ref="AC21:AD21" si="59">AC20+X21</f>
        <v>10463</v>
      </c>
      <c r="AD21" s="32">
        <f t="shared" si="59"/>
        <v>54</v>
      </c>
      <c r="AE21" s="33">
        <f t="shared" si="8"/>
        <v>5.161043677721495E-3</v>
      </c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</row>
    <row r="22" spans="1:43" ht="13">
      <c r="A22" s="36" t="s">
        <v>65</v>
      </c>
      <c r="B22" s="37">
        <v>44071</v>
      </c>
      <c r="C22" s="27" t="s">
        <v>29</v>
      </c>
      <c r="D22" s="32">
        <f t="shared" ref="D22:E22" si="60">N22+X22</f>
        <v>461</v>
      </c>
      <c r="E22" s="32">
        <f t="shared" si="60"/>
        <v>11</v>
      </c>
      <c r="F22" s="39">
        <f t="shared" si="1"/>
        <v>2.3861171366594359E-2</v>
      </c>
      <c r="G22" s="27"/>
      <c r="H22" s="46" t="str">
        <f t="shared" si="44"/>
        <v>CALCULATED</v>
      </c>
      <c r="I22" s="32">
        <f t="shared" ref="I22:J22" si="61">S22+AC22</f>
        <v>11042</v>
      </c>
      <c r="J22" s="32">
        <f t="shared" si="61"/>
        <v>65</v>
      </c>
      <c r="K22" s="39">
        <f t="shared" si="3"/>
        <v>5.8866147437058505E-3</v>
      </c>
      <c r="L22" s="29"/>
      <c r="M22" s="38" t="s">
        <v>66</v>
      </c>
      <c r="N22" s="32">
        <v>89</v>
      </c>
      <c r="O22" s="32">
        <v>0</v>
      </c>
      <c r="P22" s="47">
        <f t="shared" si="50"/>
        <v>0</v>
      </c>
      <c r="Q22" s="27"/>
      <c r="R22" s="27" t="str">
        <f t="shared" si="51"/>
        <v>2: UACU(SS-JM), UACU(WBM-SC,CL)</v>
      </c>
      <c r="S22" s="32">
        <v>207</v>
      </c>
      <c r="T22" s="32">
        <v>0</v>
      </c>
      <c r="U22" s="33">
        <f t="shared" si="52"/>
        <v>0</v>
      </c>
      <c r="V22" s="29"/>
      <c r="W22" s="41" t="s">
        <v>67</v>
      </c>
      <c r="X22" s="32">
        <v>372</v>
      </c>
      <c r="Y22" s="32">
        <v>11</v>
      </c>
      <c r="Z22" s="33">
        <f t="shared" si="6"/>
        <v>2.9569892473118281E-2</v>
      </c>
      <c r="AA22" s="27"/>
      <c r="AB22" s="38" t="s">
        <v>68</v>
      </c>
      <c r="AC22" s="32">
        <v>10835</v>
      </c>
      <c r="AD22" s="32">
        <v>65</v>
      </c>
      <c r="AE22" s="33">
        <f t="shared" si="8"/>
        <v>5.999077065066913E-3</v>
      </c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</row>
    <row r="23" spans="1:43" ht="13">
      <c r="A23" s="26">
        <v>44073</v>
      </c>
      <c r="B23" s="26">
        <v>44072</v>
      </c>
      <c r="C23" s="27" t="s">
        <v>30</v>
      </c>
      <c r="D23" s="27">
        <f t="shared" ref="D23:E23" si="62">N23+X23</f>
        <v>248</v>
      </c>
      <c r="E23" s="27">
        <f t="shared" si="62"/>
        <v>3</v>
      </c>
      <c r="F23" s="28">
        <f t="shared" si="1"/>
        <v>1.2096774193548387E-2</v>
      </c>
      <c r="G23" s="27"/>
      <c r="H23" s="27" t="str">
        <f t="shared" si="44"/>
        <v>ASSUMPTION</v>
      </c>
      <c r="I23" s="27">
        <f t="shared" ref="I23:K23" si="63">S23+AC23</f>
        <v>11290</v>
      </c>
      <c r="J23" s="27">
        <f t="shared" si="63"/>
        <v>68</v>
      </c>
      <c r="K23" s="28">
        <f t="shared" si="63"/>
        <v>1.0608957674288232E-2</v>
      </c>
      <c r="L23" s="29"/>
      <c r="M23" s="49" t="s">
        <v>30</v>
      </c>
      <c r="N23" s="49">
        <v>235</v>
      </c>
      <c r="O23" s="49">
        <v>2</v>
      </c>
      <c r="P23" s="51">
        <f t="shared" si="50"/>
        <v>8.5106382978723406E-3</v>
      </c>
      <c r="Q23" s="54"/>
      <c r="R23" s="54" t="s">
        <v>33</v>
      </c>
      <c r="S23" s="54">
        <f t="shared" ref="S23:T23" si="64">S22+N23</f>
        <v>442</v>
      </c>
      <c r="T23" s="54">
        <f t="shared" si="64"/>
        <v>2</v>
      </c>
      <c r="U23" s="55">
        <f t="shared" si="52"/>
        <v>4.5248868778280547E-3</v>
      </c>
      <c r="V23" s="29"/>
      <c r="W23" s="49" t="s">
        <v>30</v>
      </c>
      <c r="X23" s="49">
        <v>13</v>
      </c>
      <c r="Y23" s="49">
        <v>1</v>
      </c>
      <c r="Z23" s="51">
        <f t="shared" si="6"/>
        <v>7.6923076923076927E-2</v>
      </c>
      <c r="AA23" s="27"/>
      <c r="AB23" s="27" t="s">
        <v>33</v>
      </c>
      <c r="AC23" s="56">
        <f t="shared" ref="AC23:AD23" si="65">AC22+X23</f>
        <v>10848</v>
      </c>
      <c r="AD23" s="56">
        <f t="shared" si="65"/>
        <v>66</v>
      </c>
      <c r="AE23" s="34">
        <f t="shared" si="8"/>
        <v>6.0840707964601769E-3</v>
      </c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</row>
    <row r="24" spans="1:43" ht="13">
      <c r="A24" s="26">
        <v>44074</v>
      </c>
      <c r="B24" s="26">
        <v>44073</v>
      </c>
      <c r="C24" s="27" t="s">
        <v>69</v>
      </c>
      <c r="D24" s="27">
        <f t="shared" ref="D24:E24" si="66">N24+X24</f>
        <v>0</v>
      </c>
      <c r="E24" s="27">
        <f t="shared" si="66"/>
        <v>0</v>
      </c>
      <c r="F24" s="31" t="s">
        <v>31</v>
      </c>
      <c r="G24" s="27"/>
      <c r="H24" s="27" t="str">
        <f t="shared" si="44"/>
        <v>NO UPDATE</v>
      </c>
      <c r="I24" s="27">
        <f t="shared" ref="I24:K24" si="67">S24+AC24</f>
        <v>11290</v>
      </c>
      <c r="J24" s="27">
        <f t="shared" si="67"/>
        <v>68</v>
      </c>
      <c r="K24" s="28">
        <f t="shared" si="67"/>
        <v>1.0608957674288232E-2</v>
      </c>
      <c r="L24" s="29"/>
      <c r="M24" s="27" t="s">
        <v>69</v>
      </c>
      <c r="N24" s="27">
        <v>0</v>
      </c>
      <c r="O24" s="27">
        <v>0</v>
      </c>
      <c r="P24" s="31" t="s">
        <v>31</v>
      </c>
      <c r="Q24" s="27"/>
      <c r="R24" s="27" t="s">
        <v>33</v>
      </c>
      <c r="S24" s="27">
        <f t="shared" ref="S24:T24" si="68">S23+N24</f>
        <v>442</v>
      </c>
      <c r="T24" s="27">
        <f t="shared" si="68"/>
        <v>2</v>
      </c>
      <c r="U24" s="34">
        <f t="shared" si="52"/>
        <v>4.5248868778280547E-3</v>
      </c>
      <c r="V24" s="29"/>
      <c r="W24" s="27" t="str">
        <f>C24</f>
        <v>NO UPDATE</v>
      </c>
      <c r="X24" s="32">
        <v>0</v>
      </c>
      <c r="Y24" s="32">
        <v>0</v>
      </c>
      <c r="Z24" s="57" t="s">
        <v>31</v>
      </c>
      <c r="AA24" s="27"/>
      <c r="AB24" s="27" t="s">
        <v>33</v>
      </c>
      <c r="AC24" s="56">
        <f t="shared" ref="AC24:AD24" si="69">AC23+X24</f>
        <v>10848</v>
      </c>
      <c r="AD24" s="56">
        <f t="shared" si="69"/>
        <v>66</v>
      </c>
      <c r="AE24" s="34">
        <f t="shared" si="8"/>
        <v>6.0840707964601769E-3</v>
      </c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</row>
    <row r="25" spans="1:43" ht="13">
      <c r="A25" s="36" t="s">
        <v>70</v>
      </c>
      <c r="B25" s="37">
        <v>44074</v>
      </c>
      <c r="C25" s="27" t="s">
        <v>29</v>
      </c>
      <c r="D25" s="32">
        <f t="shared" ref="D25:E25" si="70">N25+X25</f>
        <v>471</v>
      </c>
      <c r="E25" s="32">
        <f t="shared" si="70"/>
        <v>37</v>
      </c>
      <c r="F25" s="39">
        <f t="shared" ref="F25:F29" si="71">E25/D25</f>
        <v>7.8556263269639062E-2</v>
      </c>
      <c r="G25" s="27"/>
      <c r="H25" s="27" t="str">
        <f t="shared" si="44"/>
        <v>CALCULATED</v>
      </c>
      <c r="I25" s="32">
        <f t="shared" ref="I25:J25" si="72">S25+AC25</f>
        <v>11761</v>
      </c>
      <c r="J25" s="32">
        <f t="shared" si="72"/>
        <v>105</v>
      </c>
      <c r="K25" s="39">
        <f t="shared" ref="K25:K40" si="73">J25/I25</f>
        <v>8.9278122608621724E-3</v>
      </c>
      <c r="L25" s="29"/>
      <c r="M25" s="41" t="s">
        <v>71</v>
      </c>
      <c r="N25" s="32">
        <v>0</v>
      </c>
      <c r="O25" s="32">
        <v>0</v>
      </c>
      <c r="P25" s="57" t="s">
        <v>31</v>
      </c>
      <c r="Q25" s="27"/>
      <c r="R25" s="27" t="str">
        <f t="shared" ref="R25:R26" si="74">M25</f>
        <v>3: UACU(JM), UACU(SS-CL), UACU(WBM-CL)</v>
      </c>
      <c r="S25" s="32">
        <v>442</v>
      </c>
      <c r="T25" s="32">
        <v>2</v>
      </c>
      <c r="U25" s="33">
        <f t="shared" si="52"/>
        <v>4.5248868778280547E-3</v>
      </c>
      <c r="V25" s="29"/>
      <c r="W25" s="41" t="s">
        <v>72</v>
      </c>
      <c r="X25" s="32">
        <v>471</v>
      </c>
      <c r="Y25" s="32">
        <v>37</v>
      </c>
      <c r="Z25" s="33">
        <f t="shared" ref="Z25:Z29" si="75">Y25/X25</f>
        <v>7.8556263269639062E-2</v>
      </c>
      <c r="AA25" s="27"/>
      <c r="AB25" s="58" t="str">
        <f t="shared" ref="AB25:AB26" si="76">M25</f>
        <v>3: UACU(JM), UACU(SS-CL), UACU(WBM-CL)</v>
      </c>
      <c r="AC25" s="32">
        <v>11319</v>
      </c>
      <c r="AD25" s="32">
        <v>103</v>
      </c>
      <c r="AE25" s="33">
        <f t="shared" si="8"/>
        <v>9.0997437936213444E-3</v>
      </c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</row>
    <row r="26" spans="1:43" ht="13">
      <c r="A26" s="36" t="s">
        <v>73</v>
      </c>
      <c r="B26" s="37">
        <v>44075</v>
      </c>
      <c r="C26" s="27" t="s">
        <v>29</v>
      </c>
      <c r="D26" s="32">
        <f t="shared" ref="D26:E26" si="77">N26+X26</f>
        <v>1250</v>
      </c>
      <c r="E26" s="32">
        <f t="shared" si="77"/>
        <v>63</v>
      </c>
      <c r="F26" s="39">
        <f t="shared" si="71"/>
        <v>5.04E-2</v>
      </c>
      <c r="G26" s="32"/>
      <c r="H26" s="27" t="str">
        <f t="shared" si="44"/>
        <v>CALCULATED</v>
      </c>
      <c r="I26" s="32">
        <f t="shared" ref="I26:J26" si="78">S26+AC26</f>
        <v>13011</v>
      </c>
      <c r="J26" s="32">
        <f t="shared" si="78"/>
        <v>168</v>
      </c>
      <c r="K26" s="39">
        <f t="shared" si="73"/>
        <v>1.2912151256629006E-2</v>
      </c>
      <c r="L26" s="29"/>
      <c r="M26" s="41" t="s">
        <v>74</v>
      </c>
      <c r="N26" s="32">
        <v>60</v>
      </c>
      <c r="O26" s="32">
        <v>0</v>
      </c>
      <c r="P26" s="33">
        <f t="shared" ref="P26:P29" si="79">O26/N26</f>
        <v>0</v>
      </c>
      <c r="Q26" s="32"/>
      <c r="R26" s="27" t="str">
        <f t="shared" si="74"/>
        <v>3: UACU(SS-CL), UACU(JM), UACU(WBM-CL)</v>
      </c>
      <c r="S26" s="32">
        <v>502</v>
      </c>
      <c r="T26" s="32">
        <v>2</v>
      </c>
      <c r="U26" s="33">
        <f t="shared" si="52"/>
        <v>3.9840637450199202E-3</v>
      </c>
      <c r="V26" s="29"/>
      <c r="W26" s="27" t="str">
        <f>M26</f>
        <v>3: UACU(SS-CL), UACU(JM), UACU(WBM-CL)</v>
      </c>
      <c r="X26" s="32">
        <v>1190</v>
      </c>
      <c r="Y26" s="32">
        <v>63</v>
      </c>
      <c r="Z26" s="33">
        <f t="shared" si="75"/>
        <v>5.2941176470588235E-2</v>
      </c>
      <c r="AA26" s="32"/>
      <c r="AB26" s="27" t="str">
        <f t="shared" si="76"/>
        <v>3: UACU(SS-CL), UACU(JM), UACU(WBM-CL)</v>
      </c>
      <c r="AC26" s="32">
        <v>12509</v>
      </c>
      <c r="AD26" s="32">
        <v>166</v>
      </c>
      <c r="AE26" s="33">
        <f t="shared" si="8"/>
        <v>1.3270445279398833E-2</v>
      </c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</row>
    <row r="27" spans="1:43" ht="13">
      <c r="A27" s="36" t="s">
        <v>75</v>
      </c>
      <c r="B27" s="37">
        <v>44076</v>
      </c>
      <c r="C27" s="41" t="s">
        <v>76</v>
      </c>
      <c r="D27" s="59">
        <f t="shared" ref="D27:E27" si="80">N27+X27</f>
        <v>1432</v>
      </c>
      <c r="E27" s="32">
        <f t="shared" si="80"/>
        <v>104</v>
      </c>
      <c r="F27" s="39">
        <f t="shared" si="71"/>
        <v>7.2625698324022353E-2</v>
      </c>
      <c r="G27" s="60"/>
      <c r="H27" s="27" t="str">
        <f t="shared" si="44"/>
        <v>2: UACU(SS-CL), UACU(WBM-CL)</v>
      </c>
      <c r="I27" s="32">
        <f t="shared" ref="I27:J27" si="81">S27+AC27</f>
        <v>14443</v>
      </c>
      <c r="J27" s="32">
        <f t="shared" si="81"/>
        <v>272</v>
      </c>
      <c r="K27" s="39">
        <f t="shared" si="73"/>
        <v>1.8832652496018832E-2</v>
      </c>
      <c r="L27" s="29"/>
      <c r="M27" s="27" t="s">
        <v>77</v>
      </c>
      <c r="N27" s="32">
        <v>4</v>
      </c>
      <c r="O27" s="32">
        <v>0</v>
      </c>
      <c r="P27" s="33">
        <f t="shared" si="79"/>
        <v>0</v>
      </c>
      <c r="Q27" s="60"/>
      <c r="R27" s="27" t="s">
        <v>77</v>
      </c>
      <c r="S27" s="32">
        <v>506</v>
      </c>
      <c r="T27" s="32">
        <v>2</v>
      </c>
      <c r="U27" s="33">
        <f t="shared" si="52"/>
        <v>3.952569169960474E-3</v>
      </c>
      <c r="V27" s="29"/>
      <c r="W27" s="27" t="s">
        <v>78</v>
      </c>
      <c r="X27" s="32">
        <v>1428</v>
      </c>
      <c r="Y27" s="32">
        <v>104</v>
      </c>
      <c r="Z27" s="33">
        <f t="shared" si="75"/>
        <v>7.2829131652661069E-2</v>
      </c>
      <c r="AA27" s="60"/>
      <c r="AB27" s="27" t="str">
        <f>W27</f>
        <v>2: UACU(CL), UACU(JM)</v>
      </c>
      <c r="AC27" s="32">
        <v>13937</v>
      </c>
      <c r="AD27" s="32">
        <v>270</v>
      </c>
      <c r="AE27" s="33">
        <f t="shared" si="8"/>
        <v>1.9372892301069096E-2</v>
      </c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</row>
    <row r="28" spans="1:43" ht="13">
      <c r="A28" s="36" t="s">
        <v>79</v>
      </c>
      <c r="B28" s="37">
        <v>44077</v>
      </c>
      <c r="C28" s="27" t="s">
        <v>80</v>
      </c>
      <c r="D28" s="32">
        <v>1252</v>
      </c>
      <c r="E28" s="32">
        <v>53</v>
      </c>
      <c r="F28" s="39">
        <f t="shared" si="71"/>
        <v>4.233226837060703E-2</v>
      </c>
      <c r="G28" s="61"/>
      <c r="H28" s="27" t="str">
        <f t="shared" si="44"/>
        <v>2: UACU(SS-CL), UACU(SS-CK)</v>
      </c>
      <c r="I28" s="32">
        <v>15695</v>
      </c>
      <c r="J28" s="32">
        <v>325</v>
      </c>
      <c r="K28" s="39">
        <f t="shared" si="73"/>
        <v>2.0707231602421154E-2</v>
      </c>
      <c r="L28" s="29"/>
      <c r="M28" s="27" t="s">
        <v>29</v>
      </c>
      <c r="N28" s="30">
        <f t="shared" ref="N28:O28" si="82">D28-X28</f>
        <v>32</v>
      </c>
      <c r="O28" s="30">
        <f t="shared" si="82"/>
        <v>0</v>
      </c>
      <c r="P28" s="34">
        <f t="shared" si="79"/>
        <v>0</v>
      </c>
      <c r="R28" s="30" t="str">
        <f t="shared" ref="R28:R29" si="83">M28</f>
        <v>CALCULATED</v>
      </c>
      <c r="S28" s="30">
        <f t="shared" ref="S28:T28" si="84">S27+N28</f>
        <v>538</v>
      </c>
      <c r="T28" s="30">
        <f t="shared" si="84"/>
        <v>2</v>
      </c>
      <c r="U28" s="34">
        <f t="shared" si="52"/>
        <v>3.7174721189591076E-3</v>
      </c>
      <c r="V28" s="29"/>
      <c r="W28" s="62" t="s">
        <v>81</v>
      </c>
      <c r="X28" s="63">
        <v>1220</v>
      </c>
      <c r="Y28" s="63">
        <v>53</v>
      </c>
      <c r="Z28" s="33">
        <f t="shared" si="75"/>
        <v>4.3442622950819673E-2</v>
      </c>
      <c r="AB28" s="62" t="s">
        <v>29</v>
      </c>
      <c r="AC28" s="56">
        <f t="shared" ref="AC28:AD28" si="85">AC27+X28</f>
        <v>15157</v>
      </c>
      <c r="AD28" s="56">
        <f t="shared" si="85"/>
        <v>323</v>
      </c>
      <c r="AE28" s="34">
        <f t="shared" si="8"/>
        <v>2.1310285676585078E-2</v>
      </c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</row>
    <row r="29" spans="1:43" ht="13">
      <c r="A29" s="64">
        <v>44079.547222222223</v>
      </c>
      <c r="B29" s="37">
        <v>44078</v>
      </c>
      <c r="C29" s="41" t="s">
        <v>82</v>
      </c>
      <c r="D29" s="32">
        <v>1328</v>
      </c>
      <c r="E29" s="32">
        <v>47</v>
      </c>
      <c r="F29" s="39">
        <f t="shared" si="71"/>
        <v>3.5391566265060244E-2</v>
      </c>
      <c r="G29" s="61"/>
      <c r="H29" s="30" t="str">
        <f t="shared" si="44"/>
        <v>3: UACU(SS-CL), UACU(SS-CK), UACU(WBM-CL)</v>
      </c>
      <c r="I29" s="32">
        <v>17023</v>
      </c>
      <c r="J29" s="32">
        <v>372</v>
      </c>
      <c r="K29" s="39">
        <f t="shared" si="73"/>
        <v>2.1852787405275215E-2</v>
      </c>
      <c r="L29" s="29"/>
      <c r="M29" s="27" t="s">
        <v>29</v>
      </c>
      <c r="N29" s="30">
        <f t="shared" ref="N29:O29" si="86">D29-X29</f>
        <v>16</v>
      </c>
      <c r="O29" s="30">
        <f t="shared" si="86"/>
        <v>0</v>
      </c>
      <c r="P29" s="34">
        <f t="shared" si="79"/>
        <v>0</v>
      </c>
      <c r="R29" s="30" t="str">
        <f t="shared" si="83"/>
        <v>CALCULATED</v>
      </c>
      <c r="S29" s="30">
        <f t="shared" ref="S29:T29" si="87">S28+N29</f>
        <v>554</v>
      </c>
      <c r="T29" s="30">
        <f t="shared" si="87"/>
        <v>2</v>
      </c>
      <c r="U29" s="34">
        <f t="shared" si="52"/>
        <v>3.6101083032490976E-3</v>
      </c>
      <c r="V29" s="29"/>
      <c r="W29" s="62" t="s">
        <v>32</v>
      </c>
      <c r="X29" s="32">
        <v>1312</v>
      </c>
      <c r="Y29" s="32">
        <v>47</v>
      </c>
      <c r="Z29" s="33">
        <f t="shared" si="75"/>
        <v>3.5823170731707314E-2</v>
      </c>
      <c r="AB29" s="62" t="s">
        <v>29</v>
      </c>
      <c r="AC29" s="56">
        <f t="shared" ref="AC29:AD29" si="88">AC28+X29</f>
        <v>16469</v>
      </c>
      <c r="AD29" s="56">
        <f t="shared" si="88"/>
        <v>370</v>
      </c>
      <c r="AE29" s="34">
        <f t="shared" si="8"/>
        <v>2.2466452122168922E-2</v>
      </c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</row>
    <row r="30" spans="1:43" ht="13">
      <c r="A30" s="26">
        <v>44080</v>
      </c>
      <c r="B30" s="26">
        <v>44079</v>
      </c>
      <c r="C30" s="27" t="s">
        <v>69</v>
      </c>
      <c r="D30" s="32">
        <v>0</v>
      </c>
      <c r="E30" s="32">
        <v>0</v>
      </c>
      <c r="F30" s="57" t="s">
        <v>31</v>
      </c>
      <c r="G30" s="61"/>
      <c r="H30" s="30" t="str">
        <f t="shared" si="44"/>
        <v>NO UPDATE</v>
      </c>
      <c r="I30" s="32">
        <v>17023</v>
      </c>
      <c r="J30" s="32">
        <v>372</v>
      </c>
      <c r="K30" s="39">
        <f t="shared" si="73"/>
        <v>2.1852787405275215E-2</v>
      </c>
      <c r="L30" s="29"/>
      <c r="M30" s="30" t="str">
        <f t="shared" ref="M30:M32" si="89">C30</f>
        <v>NO UPDATE</v>
      </c>
      <c r="N30" s="32">
        <v>0</v>
      </c>
      <c r="O30" s="32">
        <v>0</v>
      </c>
      <c r="P30" s="57" t="s">
        <v>31</v>
      </c>
      <c r="R30" s="30" t="str">
        <f t="shared" ref="R30:R32" si="90">C30</f>
        <v>NO UPDATE</v>
      </c>
      <c r="S30" s="56">
        <f t="shared" ref="S30:T30" si="91">S29+N30</f>
        <v>554</v>
      </c>
      <c r="T30" s="56">
        <f t="shared" si="91"/>
        <v>2</v>
      </c>
      <c r="U30" s="34">
        <f t="shared" si="52"/>
        <v>3.6101083032490976E-3</v>
      </c>
      <c r="V30" s="29"/>
      <c r="W30" s="30" t="str">
        <f t="shared" ref="W30:W32" si="92">C30</f>
        <v>NO UPDATE</v>
      </c>
      <c r="X30" s="32">
        <v>0</v>
      </c>
      <c r="Y30" s="32">
        <v>0</v>
      </c>
      <c r="Z30" s="57" t="s">
        <v>31</v>
      </c>
      <c r="AB30" s="62" t="str">
        <f t="shared" ref="AB30:AB32" si="93">C30</f>
        <v>NO UPDATE</v>
      </c>
      <c r="AC30" s="56">
        <f t="shared" ref="AC30:AD30" si="94">AC29+X30</f>
        <v>16469</v>
      </c>
      <c r="AD30" s="56">
        <f t="shared" si="94"/>
        <v>370</v>
      </c>
      <c r="AE30" s="34">
        <f t="shared" si="8"/>
        <v>2.2466452122168922E-2</v>
      </c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</row>
    <row r="31" spans="1:43" ht="13">
      <c r="A31" s="26">
        <v>44081</v>
      </c>
      <c r="B31" s="26">
        <v>44080</v>
      </c>
      <c r="C31" s="27" t="s">
        <v>69</v>
      </c>
      <c r="D31" s="32">
        <v>0</v>
      </c>
      <c r="E31" s="32">
        <v>0</v>
      </c>
      <c r="F31" s="57" t="s">
        <v>31</v>
      </c>
      <c r="G31" s="61"/>
      <c r="H31" s="30" t="str">
        <f t="shared" si="44"/>
        <v>NO UPDATE</v>
      </c>
      <c r="I31" s="32">
        <v>17023</v>
      </c>
      <c r="J31" s="32">
        <v>372</v>
      </c>
      <c r="K31" s="39">
        <f t="shared" si="73"/>
        <v>2.1852787405275215E-2</v>
      </c>
      <c r="L31" s="29"/>
      <c r="M31" s="30" t="str">
        <f t="shared" si="89"/>
        <v>NO UPDATE</v>
      </c>
      <c r="N31" s="32">
        <v>0</v>
      </c>
      <c r="O31" s="32">
        <v>0</v>
      </c>
      <c r="P31" s="57" t="s">
        <v>31</v>
      </c>
      <c r="R31" s="30" t="str">
        <f t="shared" si="90"/>
        <v>NO UPDATE</v>
      </c>
      <c r="S31" s="56">
        <f t="shared" ref="S31:T31" si="95">S30+N31</f>
        <v>554</v>
      </c>
      <c r="T31" s="56">
        <f t="shared" si="95"/>
        <v>2</v>
      </c>
      <c r="U31" s="34">
        <f t="shared" si="52"/>
        <v>3.6101083032490976E-3</v>
      </c>
      <c r="V31" s="29"/>
      <c r="W31" s="30" t="str">
        <f t="shared" si="92"/>
        <v>NO UPDATE</v>
      </c>
      <c r="X31" s="32">
        <v>0</v>
      </c>
      <c r="Y31" s="32">
        <v>0</v>
      </c>
      <c r="Z31" s="57" t="s">
        <v>31</v>
      </c>
      <c r="AB31" s="62" t="str">
        <f t="shared" si="93"/>
        <v>NO UPDATE</v>
      </c>
      <c r="AC31" s="56">
        <f t="shared" ref="AC31:AD31" si="96">AC30+X31</f>
        <v>16469</v>
      </c>
      <c r="AD31" s="56">
        <f t="shared" si="96"/>
        <v>370</v>
      </c>
      <c r="AE31" s="34">
        <f t="shared" si="8"/>
        <v>2.2466452122168922E-2</v>
      </c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</row>
    <row r="32" spans="1:43" ht="13">
      <c r="A32" s="65">
        <v>44082.595833333333</v>
      </c>
      <c r="B32" s="26">
        <v>44081</v>
      </c>
      <c r="C32" s="27" t="s">
        <v>69</v>
      </c>
      <c r="D32" s="32">
        <v>0</v>
      </c>
      <c r="E32" s="32">
        <v>0</v>
      </c>
      <c r="F32" s="57" t="s">
        <v>31</v>
      </c>
      <c r="G32" s="61"/>
      <c r="H32" s="30" t="str">
        <f t="shared" si="44"/>
        <v>NO UPDATE</v>
      </c>
      <c r="I32" s="32">
        <v>17023</v>
      </c>
      <c r="J32" s="32">
        <v>372</v>
      </c>
      <c r="K32" s="39">
        <f t="shared" si="73"/>
        <v>2.1852787405275215E-2</v>
      </c>
      <c r="L32" s="29"/>
      <c r="M32" s="30" t="str">
        <f t="shared" si="89"/>
        <v>NO UPDATE</v>
      </c>
      <c r="N32" s="32">
        <v>0</v>
      </c>
      <c r="O32" s="32">
        <v>0</v>
      </c>
      <c r="P32" s="57" t="s">
        <v>31</v>
      </c>
      <c r="R32" s="30" t="str">
        <f t="shared" si="90"/>
        <v>NO UPDATE</v>
      </c>
      <c r="S32" s="56">
        <f t="shared" ref="S32:T32" si="97">S31+N32</f>
        <v>554</v>
      </c>
      <c r="T32" s="56">
        <f t="shared" si="97"/>
        <v>2</v>
      </c>
      <c r="U32" s="34">
        <f t="shared" si="52"/>
        <v>3.6101083032490976E-3</v>
      </c>
      <c r="V32" s="29"/>
      <c r="W32" s="30" t="str">
        <f t="shared" si="92"/>
        <v>NO UPDATE</v>
      </c>
      <c r="X32" s="32">
        <v>0</v>
      </c>
      <c r="Y32" s="32">
        <v>0</v>
      </c>
      <c r="Z32" s="57" t="s">
        <v>31</v>
      </c>
      <c r="AB32" s="62" t="str">
        <f t="shared" si="93"/>
        <v>NO UPDATE</v>
      </c>
      <c r="AC32" s="56">
        <f t="shared" ref="AC32:AD32" si="98">AC31+X32</f>
        <v>16469</v>
      </c>
      <c r="AD32" s="56">
        <f t="shared" si="98"/>
        <v>370</v>
      </c>
      <c r="AE32" s="34">
        <f t="shared" si="8"/>
        <v>2.2466452122168922E-2</v>
      </c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</row>
    <row r="33" spans="1:43" ht="13">
      <c r="A33" s="36" t="s">
        <v>83</v>
      </c>
      <c r="B33" s="37">
        <v>44082</v>
      </c>
      <c r="C33" s="41" t="s">
        <v>84</v>
      </c>
      <c r="D33" s="32">
        <v>1627</v>
      </c>
      <c r="E33" s="32">
        <v>118</v>
      </c>
      <c r="F33" s="39">
        <f t="shared" ref="F33:F36" si="99">E33/D33</f>
        <v>7.2526121696373694E-2</v>
      </c>
      <c r="G33" s="61"/>
      <c r="H33" s="30" t="str">
        <f t="shared" si="44"/>
        <v>3: UACU(SS-CL), UACU(SS-CK), UACU(WBM-CL)</v>
      </c>
      <c r="I33" s="32">
        <v>18650</v>
      </c>
      <c r="J33" s="32">
        <v>490</v>
      </c>
      <c r="K33" s="39">
        <f t="shared" si="73"/>
        <v>2.6273458445040216E-2</v>
      </c>
      <c r="L33" s="29"/>
      <c r="M33" s="27" t="s">
        <v>29</v>
      </c>
      <c r="N33" s="30">
        <f t="shared" ref="N33:O33" si="100">D33-X33</f>
        <v>0</v>
      </c>
      <c r="O33" s="30">
        <f t="shared" si="100"/>
        <v>0</v>
      </c>
      <c r="P33" s="31" t="s">
        <v>31</v>
      </c>
      <c r="R33" s="27" t="s">
        <v>29</v>
      </c>
      <c r="S33" s="56">
        <f t="shared" ref="S33:T33" si="101">S32+N33</f>
        <v>554</v>
      </c>
      <c r="T33" s="56">
        <f t="shared" si="101"/>
        <v>2</v>
      </c>
      <c r="U33" s="34">
        <f t="shared" si="52"/>
        <v>3.6101083032490976E-3</v>
      </c>
      <c r="V33" s="29"/>
      <c r="W33" s="66" t="s">
        <v>85</v>
      </c>
      <c r="X33" s="32">
        <v>1627</v>
      </c>
      <c r="Y33" s="32">
        <v>118</v>
      </c>
      <c r="Z33" s="33">
        <f t="shared" ref="Z33:Z36" si="102">Y33/X33</f>
        <v>7.2526121696373694E-2</v>
      </c>
      <c r="AB33" s="27" t="s">
        <v>29</v>
      </c>
      <c r="AC33" s="56">
        <f t="shared" ref="AC33:AD33" si="103">AC32+X33</f>
        <v>18096</v>
      </c>
      <c r="AD33" s="56">
        <f t="shared" si="103"/>
        <v>488</v>
      </c>
      <c r="AE33" s="34">
        <f t="shared" si="8"/>
        <v>2.6967285587975242E-2</v>
      </c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</row>
    <row r="34" spans="1:43" ht="13">
      <c r="A34" s="36" t="s">
        <v>86</v>
      </c>
      <c r="B34" s="37">
        <v>44083</v>
      </c>
      <c r="C34" s="41" t="s">
        <v>87</v>
      </c>
      <c r="D34" s="32">
        <v>1331</v>
      </c>
      <c r="E34" s="32">
        <v>65</v>
      </c>
      <c r="F34" s="39">
        <f t="shared" si="99"/>
        <v>4.8835462058602556E-2</v>
      </c>
      <c r="H34" s="30" t="str">
        <f t="shared" si="44"/>
        <v>3: UACU(SS-CL), UACU(SS-CK), UACU(WBM-CL)</v>
      </c>
      <c r="I34" s="32">
        <v>19981</v>
      </c>
      <c r="J34" s="32">
        <v>555</v>
      </c>
      <c r="K34" s="39">
        <f t="shared" si="73"/>
        <v>2.777638756818978E-2</v>
      </c>
      <c r="L34" s="29"/>
      <c r="M34" s="27" t="s">
        <v>29</v>
      </c>
      <c r="N34" s="30">
        <f t="shared" ref="N34:O34" si="104">D34-X34</f>
        <v>0</v>
      </c>
      <c r="O34" s="30">
        <f t="shared" si="104"/>
        <v>0</v>
      </c>
      <c r="P34" s="31" t="s">
        <v>31</v>
      </c>
      <c r="R34" s="27" t="s">
        <v>29</v>
      </c>
      <c r="S34" s="56">
        <f t="shared" ref="S34:T34" si="105">S33+N34</f>
        <v>554</v>
      </c>
      <c r="T34" s="56">
        <f t="shared" si="105"/>
        <v>2</v>
      </c>
      <c r="U34" s="34">
        <f t="shared" si="52"/>
        <v>3.6101083032490976E-3</v>
      </c>
      <c r="V34" s="29"/>
      <c r="W34" s="27" t="s">
        <v>32</v>
      </c>
      <c r="X34" s="32">
        <v>1331</v>
      </c>
      <c r="Y34" s="32">
        <v>65</v>
      </c>
      <c r="Z34" s="33">
        <f t="shared" si="102"/>
        <v>4.8835462058602556E-2</v>
      </c>
      <c r="AB34" s="27" t="s">
        <v>29</v>
      </c>
      <c r="AC34" s="56">
        <f t="shared" ref="AC34:AD34" si="106">AC33+X34</f>
        <v>19427</v>
      </c>
      <c r="AD34" s="56">
        <f t="shared" si="106"/>
        <v>553</v>
      </c>
      <c r="AE34" s="34">
        <f t="shared" si="8"/>
        <v>2.846553765378082E-2</v>
      </c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</row>
    <row r="35" spans="1:43" ht="13">
      <c r="A35" s="36" t="s">
        <v>88</v>
      </c>
      <c r="B35" s="37">
        <v>44084</v>
      </c>
      <c r="C35" s="27" t="s">
        <v>89</v>
      </c>
      <c r="D35" s="32">
        <v>1878</v>
      </c>
      <c r="E35" s="32">
        <v>150</v>
      </c>
      <c r="F35" s="39">
        <f t="shared" si="99"/>
        <v>7.9872204472843447E-2</v>
      </c>
      <c r="H35" s="30" t="str">
        <f t="shared" si="44"/>
        <v>2: UACU(SS-CL), UACU(SS-CK) (no WBM capture)</v>
      </c>
      <c r="I35" s="32">
        <v>21859</v>
      </c>
      <c r="J35" s="32">
        <v>705</v>
      </c>
      <c r="K35" s="39">
        <f t="shared" si="73"/>
        <v>3.2252161581042132E-2</v>
      </c>
      <c r="L35" s="29"/>
      <c r="M35" s="27" t="s">
        <v>29</v>
      </c>
      <c r="N35" s="30">
        <f t="shared" ref="N35:O35" si="107">D35-X35</f>
        <v>1</v>
      </c>
      <c r="O35" s="30">
        <f t="shared" si="107"/>
        <v>0</v>
      </c>
      <c r="P35" s="31" t="s">
        <v>31</v>
      </c>
      <c r="R35" s="27" t="s">
        <v>29</v>
      </c>
      <c r="S35" s="56">
        <f t="shared" ref="S35:T35" si="108">S34+N35</f>
        <v>555</v>
      </c>
      <c r="T35" s="56">
        <f t="shared" si="108"/>
        <v>2</v>
      </c>
      <c r="U35" s="34">
        <f t="shared" si="52"/>
        <v>3.6036036036036037E-3</v>
      </c>
      <c r="V35" s="29"/>
      <c r="W35" s="27" t="s">
        <v>32</v>
      </c>
      <c r="X35" s="32">
        <v>1877</v>
      </c>
      <c r="Y35" s="32">
        <v>150</v>
      </c>
      <c r="Z35" s="33">
        <f t="shared" si="102"/>
        <v>7.9914757591901975E-2</v>
      </c>
      <c r="AB35" s="27" t="s">
        <v>29</v>
      </c>
      <c r="AC35" s="56">
        <f t="shared" ref="AC35:AD35" si="109">AC34+X35</f>
        <v>21304</v>
      </c>
      <c r="AD35" s="56">
        <f t="shared" si="109"/>
        <v>703</v>
      </c>
      <c r="AE35" s="34">
        <f t="shared" si="8"/>
        <v>3.2998497934660156E-2</v>
      </c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</row>
    <row r="36" spans="1:43" ht="13">
      <c r="A36" s="36" t="s">
        <v>90</v>
      </c>
      <c r="B36" s="37">
        <v>44085</v>
      </c>
      <c r="C36" s="41" t="s">
        <v>91</v>
      </c>
      <c r="D36" s="32">
        <v>1322</v>
      </c>
      <c r="E36" s="32">
        <v>69</v>
      </c>
      <c r="F36" s="39">
        <f t="shared" si="99"/>
        <v>5.2193645990922848E-2</v>
      </c>
      <c r="H36" s="30" t="str">
        <f t="shared" si="44"/>
        <v>3: UACU(SS-CL), UACU(SS-CK), UACU(WBM-CL)</v>
      </c>
      <c r="I36" s="32">
        <v>23181</v>
      </c>
      <c r="J36" s="32">
        <v>774</v>
      </c>
      <c r="K36" s="39">
        <f t="shared" si="73"/>
        <v>3.3389413744014496E-2</v>
      </c>
      <c r="L36" s="29"/>
      <c r="M36" s="27" t="s">
        <v>29</v>
      </c>
      <c r="N36" s="30">
        <f t="shared" ref="N36:O36" si="110">D36-X36</f>
        <v>26</v>
      </c>
      <c r="O36" s="30">
        <f t="shared" si="110"/>
        <v>0</v>
      </c>
      <c r="P36" s="31" t="s">
        <v>31</v>
      </c>
      <c r="R36" s="27" t="s">
        <v>29</v>
      </c>
      <c r="S36" s="56">
        <f t="shared" ref="S36:T36" si="111">S35+N36</f>
        <v>581</v>
      </c>
      <c r="T36" s="56">
        <f t="shared" si="111"/>
        <v>2</v>
      </c>
      <c r="U36" s="34">
        <f t="shared" si="52"/>
        <v>3.4423407917383822E-3</v>
      </c>
      <c r="V36" s="29"/>
      <c r="W36" s="27" t="s">
        <v>32</v>
      </c>
      <c r="X36" s="32">
        <v>1296</v>
      </c>
      <c r="Y36" s="32">
        <v>69</v>
      </c>
      <c r="Z36" s="33">
        <f t="shared" si="102"/>
        <v>5.3240740740740741E-2</v>
      </c>
      <c r="AB36" s="27" t="s">
        <v>29</v>
      </c>
      <c r="AC36" s="56">
        <f t="shared" ref="AC36:AD36" si="112">AC35+X36</f>
        <v>22600</v>
      </c>
      <c r="AD36" s="56">
        <f t="shared" si="112"/>
        <v>772</v>
      </c>
      <c r="AE36" s="34">
        <f t="shared" si="8"/>
        <v>3.4159292035398227E-2</v>
      </c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</row>
    <row r="37" spans="1:43" ht="13">
      <c r="A37" s="26">
        <v>44087</v>
      </c>
      <c r="B37" s="26">
        <v>44086</v>
      </c>
      <c r="C37" s="27" t="s">
        <v>69</v>
      </c>
      <c r="D37" s="32">
        <v>0</v>
      </c>
      <c r="E37" s="32">
        <v>0</v>
      </c>
      <c r="F37" s="57" t="s">
        <v>31</v>
      </c>
      <c r="H37" s="30" t="str">
        <f t="shared" si="44"/>
        <v>NO UPDATE</v>
      </c>
      <c r="I37" s="32">
        <v>23181</v>
      </c>
      <c r="J37" s="32">
        <v>774</v>
      </c>
      <c r="K37" s="39">
        <f t="shared" si="73"/>
        <v>3.3389413744014496E-2</v>
      </c>
      <c r="L37" s="29"/>
      <c r="M37" s="30" t="str">
        <f t="shared" ref="M37:M38" si="113">C37</f>
        <v>NO UPDATE</v>
      </c>
      <c r="N37" s="32">
        <v>0</v>
      </c>
      <c r="O37" s="32">
        <v>0</v>
      </c>
      <c r="P37" s="57" t="s">
        <v>31</v>
      </c>
      <c r="Q37" s="67"/>
      <c r="R37" s="30" t="str">
        <f t="shared" ref="R37:R38" si="114">C37</f>
        <v>NO UPDATE</v>
      </c>
      <c r="S37" s="56">
        <f t="shared" ref="S37:T37" si="115">S36+N37</f>
        <v>581</v>
      </c>
      <c r="T37" s="56">
        <f t="shared" si="115"/>
        <v>2</v>
      </c>
      <c r="U37" s="34">
        <f t="shared" si="52"/>
        <v>3.4423407917383822E-3</v>
      </c>
      <c r="V37" s="29"/>
      <c r="W37" s="30" t="str">
        <f t="shared" ref="W37:W38" si="116">C37</f>
        <v>NO UPDATE</v>
      </c>
      <c r="X37" s="32">
        <v>0</v>
      </c>
      <c r="Y37" s="32">
        <v>0</v>
      </c>
      <c r="Z37" s="57" t="s">
        <v>31</v>
      </c>
      <c r="AB37" s="62" t="str">
        <f t="shared" ref="AB37:AB38" si="117">C37</f>
        <v>NO UPDATE</v>
      </c>
      <c r="AC37" s="56">
        <f t="shared" ref="AC37:AD37" si="118">AC36+X37</f>
        <v>22600</v>
      </c>
      <c r="AD37" s="56">
        <f t="shared" si="118"/>
        <v>772</v>
      </c>
      <c r="AE37" s="34">
        <f t="shared" si="8"/>
        <v>3.4159292035398227E-2</v>
      </c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</row>
    <row r="38" spans="1:43" ht="13">
      <c r="A38" s="26">
        <v>44088</v>
      </c>
      <c r="B38" s="26">
        <v>44087</v>
      </c>
      <c r="C38" s="27" t="s">
        <v>69</v>
      </c>
      <c r="D38" s="32">
        <v>0</v>
      </c>
      <c r="E38" s="32">
        <v>0</v>
      </c>
      <c r="F38" s="57" t="s">
        <v>31</v>
      </c>
      <c r="H38" s="30" t="str">
        <f t="shared" si="44"/>
        <v>NO UPDATE</v>
      </c>
      <c r="I38" s="32">
        <v>23181</v>
      </c>
      <c r="J38" s="32">
        <v>774</v>
      </c>
      <c r="K38" s="39">
        <f t="shared" si="73"/>
        <v>3.3389413744014496E-2</v>
      </c>
      <c r="L38" s="29"/>
      <c r="M38" s="30" t="str">
        <f t="shared" si="113"/>
        <v>NO UPDATE</v>
      </c>
      <c r="N38" s="32">
        <v>0</v>
      </c>
      <c r="O38" s="32">
        <v>0</v>
      </c>
      <c r="P38" s="57" t="s">
        <v>31</v>
      </c>
      <c r="Q38" s="67"/>
      <c r="R38" s="30" t="str">
        <f t="shared" si="114"/>
        <v>NO UPDATE</v>
      </c>
      <c r="S38" s="56">
        <f t="shared" ref="S38:T38" si="119">S37+N38</f>
        <v>581</v>
      </c>
      <c r="T38" s="56">
        <f t="shared" si="119"/>
        <v>2</v>
      </c>
      <c r="U38" s="34">
        <f t="shared" si="52"/>
        <v>3.4423407917383822E-3</v>
      </c>
      <c r="V38" s="29"/>
      <c r="W38" s="30" t="str">
        <f t="shared" si="116"/>
        <v>NO UPDATE</v>
      </c>
      <c r="X38" s="32">
        <v>0</v>
      </c>
      <c r="Y38" s="32">
        <v>0</v>
      </c>
      <c r="Z38" s="57" t="s">
        <v>31</v>
      </c>
      <c r="AB38" s="62" t="str">
        <f t="shared" si="117"/>
        <v>NO UPDATE</v>
      </c>
      <c r="AC38" s="56">
        <f t="shared" ref="AC38:AD38" si="120">AC37+X38</f>
        <v>22600</v>
      </c>
      <c r="AD38" s="56">
        <f t="shared" si="120"/>
        <v>772</v>
      </c>
      <c r="AE38" s="34">
        <f t="shared" si="8"/>
        <v>3.4159292035398227E-2</v>
      </c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</row>
    <row r="39" spans="1:43" ht="13">
      <c r="A39" s="36" t="s">
        <v>92</v>
      </c>
      <c r="B39" s="37">
        <v>44088</v>
      </c>
      <c r="C39" s="27" t="s">
        <v>93</v>
      </c>
      <c r="D39" s="32">
        <v>1614</v>
      </c>
      <c r="E39" s="32">
        <v>212</v>
      </c>
      <c r="F39" s="39">
        <f t="shared" ref="F39:F40" si="121">E39/D39</f>
        <v>0.13135068153655513</v>
      </c>
      <c r="H39" s="30" t="str">
        <f t="shared" si="44"/>
        <v>1: UACU(SS-CL)</v>
      </c>
      <c r="I39" s="32">
        <v>24795</v>
      </c>
      <c r="J39" s="32">
        <v>986</v>
      </c>
      <c r="K39" s="39">
        <f t="shared" si="73"/>
        <v>3.9766081871345033E-2</v>
      </c>
      <c r="L39" s="29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</row>
    <row r="40" spans="1:43" ht="13">
      <c r="A40" s="68" t="s">
        <v>94</v>
      </c>
      <c r="B40" s="69">
        <v>44089</v>
      </c>
      <c r="C40" s="27" t="s">
        <v>93</v>
      </c>
      <c r="D40" s="27">
        <v>1211</v>
      </c>
      <c r="E40" s="27">
        <v>141</v>
      </c>
      <c r="F40" s="39">
        <f t="shared" si="121"/>
        <v>0.11643270024772914</v>
      </c>
      <c r="H40" s="30" t="str">
        <f t="shared" si="44"/>
        <v>1: UACU(SS-CL)</v>
      </c>
      <c r="I40" s="27">
        <v>26006</v>
      </c>
      <c r="J40" s="27">
        <v>1127</v>
      </c>
      <c r="K40" s="39">
        <f t="shared" si="73"/>
        <v>4.3336153195416442E-2</v>
      </c>
      <c r="L40" s="29"/>
      <c r="V40" s="29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</row>
    <row r="41" spans="1:43" ht="13">
      <c r="A41" s="70"/>
      <c r="B41" s="70"/>
      <c r="I41" s="30"/>
      <c r="J41" s="30"/>
      <c r="L41" s="29"/>
      <c r="V41" s="29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</row>
  </sheetData>
  <mergeCells count="8">
    <mergeCell ref="R6:U6"/>
    <mergeCell ref="W6:Z6"/>
    <mergeCell ref="AB6:AE6"/>
    <mergeCell ref="M3:N3"/>
    <mergeCell ref="M4:N4"/>
    <mergeCell ref="C6:F6"/>
    <mergeCell ref="H6:K6"/>
    <mergeCell ref="M6:P6"/>
  </mergeCells>
  <conditionalFormatting sqref="AC15:AC41">
    <cfRule type="expression" dxfId="11" priority="1">
      <formula>AC15&lt;&gt;AC14+X15</formula>
    </cfRule>
  </conditionalFormatting>
  <conditionalFormatting sqref="AD15:AD41">
    <cfRule type="expression" dxfId="10" priority="2">
      <formula>AD15&lt;&gt;AD14+Y15</formula>
    </cfRule>
  </conditionalFormatting>
  <conditionalFormatting sqref="S19:S41 AC38">
    <cfRule type="expression" dxfId="9" priority="3">
      <formula>S19&lt;&gt;S18+N19</formula>
    </cfRule>
  </conditionalFormatting>
  <conditionalFormatting sqref="T19:T41 AD38">
    <cfRule type="expression" dxfId="8" priority="4">
      <formula>T19&lt;&gt;T18+O19</formula>
    </cfRule>
  </conditionalFormatting>
  <conditionalFormatting sqref="I15:I41">
    <cfRule type="expression" dxfId="7" priority="5">
      <formula>I15&lt;&gt;I14+D15</formula>
    </cfRule>
  </conditionalFormatting>
  <conditionalFormatting sqref="J14:J41">
    <cfRule type="expression" dxfId="6" priority="6">
      <formula>J14&lt;&gt;J13+E14</formula>
    </cfRule>
  </conditionalFormatting>
  <hyperlinks>
    <hyperlink ref="D1" r:id="rId1" xr:uid="{00000000-0004-0000-0000-000000000000}"/>
    <hyperlink ref="D2" r:id="rId2" xr:uid="{00000000-0004-0000-0000-000001000000}"/>
    <hyperlink ref="P2" r:id="rId3" xr:uid="{00000000-0004-0000-0000-000002000000}"/>
    <hyperlink ref="D3" r:id="rId4" xr:uid="{00000000-0004-0000-0000-000003000000}"/>
    <hyperlink ref="P3" r:id="rId5" xr:uid="{00000000-0004-0000-0000-000004000000}"/>
    <hyperlink ref="P4" r:id="rId6" xr:uid="{00000000-0004-0000-0000-000005000000}"/>
    <hyperlink ref="C14" r:id="rId7" xr:uid="{00000000-0004-0000-0000-000006000000}"/>
    <hyperlink ref="W14" r:id="rId8" xr:uid="{00000000-0004-0000-0000-000007000000}"/>
    <hyperlink ref="AB14" r:id="rId9" xr:uid="{00000000-0004-0000-0000-000008000000}"/>
    <hyperlink ref="C15" r:id="rId10" xr:uid="{00000000-0004-0000-0000-000009000000}"/>
    <hyperlink ref="W15" r:id="rId11" xr:uid="{00000000-0004-0000-0000-00000A000000}"/>
    <hyperlink ref="AB15" r:id="rId12" xr:uid="{00000000-0004-0000-0000-00000B000000}"/>
    <hyperlink ref="C17" r:id="rId13" xr:uid="{00000000-0004-0000-0000-00000C000000}"/>
    <hyperlink ref="W17" r:id="rId14" xr:uid="{00000000-0004-0000-0000-00000D000000}"/>
    <hyperlink ref="AB17" r:id="rId15" xr:uid="{00000000-0004-0000-0000-00000E000000}"/>
    <hyperlink ref="M18" r:id="rId16" xr:uid="{00000000-0004-0000-0000-00000F000000}"/>
    <hyperlink ref="W18" r:id="rId17" xr:uid="{00000000-0004-0000-0000-000010000000}"/>
    <hyperlink ref="W19" r:id="rId18" xr:uid="{00000000-0004-0000-0000-000011000000}"/>
    <hyperlink ref="AB19" r:id="rId19" xr:uid="{00000000-0004-0000-0000-000012000000}"/>
    <hyperlink ref="M20" r:id="rId20" xr:uid="{00000000-0004-0000-0000-000013000000}"/>
    <hyperlink ref="W20" r:id="rId21" xr:uid="{00000000-0004-0000-0000-000014000000}"/>
    <hyperlink ref="AB20" r:id="rId22" xr:uid="{00000000-0004-0000-0000-000015000000}"/>
    <hyperlink ref="M21" r:id="rId23" xr:uid="{00000000-0004-0000-0000-000016000000}"/>
    <hyperlink ref="W21" r:id="rId24" xr:uid="{00000000-0004-0000-0000-000017000000}"/>
    <hyperlink ref="AB21" r:id="rId25" xr:uid="{00000000-0004-0000-0000-000018000000}"/>
    <hyperlink ref="M22" r:id="rId26" xr:uid="{00000000-0004-0000-0000-000019000000}"/>
    <hyperlink ref="W22" r:id="rId27" xr:uid="{00000000-0004-0000-0000-00001A000000}"/>
    <hyperlink ref="AB22" r:id="rId28" xr:uid="{00000000-0004-0000-0000-00001B000000}"/>
    <hyperlink ref="M25" r:id="rId29" xr:uid="{00000000-0004-0000-0000-00001C000000}"/>
    <hyperlink ref="W25" r:id="rId30" xr:uid="{00000000-0004-0000-0000-00001D000000}"/>
    <hyperlink ref="M26" r:id="rId31" xr:uid="{00000000-0004-0000-0000-00001E000000}"/>
    <hyperlink ref="C27" r:id="rId32" xr:uid="{00000000-0004-0000-0000-00001F000000}"/>
    <hyperlink ref="C29" r:id="rId33" xr:uid="{00000000-0004-0000-0000-000020000000}"/>
    <hyperlink ref="C33" r:id="rId34" xr:uid="{00000000-0004-0000-0000-000021000000}"/>
    <hyperlink ref="W33" r:id="rId35" xr:uid="{00000000-0004-0000-0000-000022000000}"/>
    <hyperlink ref="C34" r:id="rId36" xr:uid="{00000000-0004-0000-0000-000023000000}"/>
    <hyperlink ref="C36" r:id="rId37" xr:uid="{00000000-0004-0000-0000-000024000000}"/>
  </hyperlinks>
  <pageMargins left="0.7" right="0.7" top="0.75" bottom="0.75" header="0.3" footer="0.3"/>
  <drawing r:id="rId38"/>
  <legacy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P104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ColWidth="14.5" defaultRowHeight="15.75" customHeight="1"/>
  <cols>
    <col min="1" max="1" width="15.5" customWidth="1"/>
    <col min="2" max="2" width="9.83203125" customWidth="1"/>
    <col min="3" max="3" width="10.5" customWidth="1"/>
    <col min="4" max="4" width="9.6640625" customWidth="1"/>
    <col min="5" max="5" width="13.5" customWidth="1"/>
    <col min="6" max="6" width="11.5" customWidth="1"/>
    <col min="7" max="7" width="1.6640625" customWidth="1"/>
    <col min="8" max="8" width="11" customWidth="1"/>
    <col min="9" max="9" width="9.6640625" customWidth="1"/>
    <col min="10" max="10" width="13.6640625" customWidth="1"/>
    <col min="11" max="11" width="11.6640625" customWidth="1"/>
    <col min="12" max="12" width="2.6640625" customWidth="1"/>
  </cols>
  <sheetData>
    <row r="1" spans="1:42" ht="16">
      <c r="A1" s="1"/>
      <c r="B1" s="1"/>
      <c r="C1" s="2" t="s">
        <v>0</v>
      </c>
      <c r="D1" s="3" t="s">
        <v>95</v>
      </c>
      <c r="G1" s="4"/>
      <c r="H1" s="4"/>
      <c r="I1" s="4"/>
      <c r="J1" s="4"/>
      <c r="K1" s="4"/>
      <c r="L1" s="5"/>
      <c r="M1" s="6" t="s">
        <v>2</v>
      </c>
      <c r="N1" s="7"/>
      <c r="P1" s="8" t="s">
        <v>3</v>
      </c>
      <c r="Q1" s="9"/>
      <c r="R1" s="9"/>
      <c r="S1" s="9"/>
      <c r="T1" s="5"/>
      <c r="U1" s="9"/>
      <c r="V1" s="9"/>
      <c r="W1" s="9"/>
      <c r="X1" s="4"/>
      <c r="Y1" s="9"/>
      <c r="Z1" s="9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ht="16">
      <c r="A2" s="1"/>
      <c r="B2" s="1"/>
      <c r="C2" s="4" t="s">
        <v>4</v>
      </c>
      <c r="D2" s="4" t="s">
        <v>96</v>
      </c>
      <c r="F2" s="4"/>
      <c r="G2" s="4"/>
      <c r="H2" s="4"/>
      <c r="I2" s="4"/>
      <c r="J2" s="4"/>
      <c r="K2" s="4"/>
      <c r="L2" s="5"/>
      <c r="M2" s="10" t="s">
        <v>6</v>
      </c>
      <c r="N2" s="11"/>
      <c r="P2" s="71" t="s">
        <v>97</v>
      </c>
      <c r="Q2" s="9"/>
      <c r="R2" s="9"/>
      <c r="S2" s="9"/>
      <c r="T2" s="5"/>
      <c r="U2" s="9"/>
      <c r="V2" s="9"/>
      <c r="W2" s="9"/>
      <c r="X2" s="4"/>
      <c r="Y2" s="9"/>
      <c r="Z2" s="9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ht="17">
      <c r="A3" s="21"/>
      <c r="B3" s="13" t="s">
        <v>8</v>
      </c>
      <c r="C3" s="14" t="s">
        <v>9</v>
      </c>
      <c r="D3" s="15" t="s">
        <v>10</v>
      </c>
      <c r="E3" s="17"/>
      <c r="F3" s="17"/>
      <c r="G3" s="18"/>
      <c r="H3" s="18"/>
      <c r="I3" s="19"/>
      <c r="J3" s="19"/>
      <c r="K3" s="19"/>
      <c r="L3" s="20"/>
      <c r="M3" s="136" t="s">
        <v>11</v>
      </c>
      <c r="N3" s="128"/>
      <c r="O3" s="19"/>
      <c r="P3" s="71" t="s">
        <v>98</v>
      </c>
      <c r="Q3" s="19"/>
      <c r="R3" s="19"/>
      <c r="S3" s="19"/>
      <c r="T3" s="20"/>
      <c r="U3" s="19"/>
      <c r="V3" s="19"/>
      <c r="W3" s="19"/>
      <c r="X3" s="19"/>
      <c r="Y3" s="19"/>
      <c r="Z3" s="19"/>
      <c r="AA3" s="19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</row>
    <row r="4" spans="1:42" ht="17">
      <c r="A4" s="21"/>
      <c r="B4" s="21"/>
      <c r="C4" s="14" t="s">
        <v>13</v>
      </c>
      <c r="D4" s="14" t="s">
        <v>99</v>
      </c>
      <c r="E4" s="17"/>
      <c r="F4" s="17"/>
      <c r="G4" s="18"/>
      <c r="H4" s="18"/>
      <c r="I4" s="19"/>
      <c r="J4" s="19"/>
      <c r="K4" s="19"/>
      <c r="L4" s="20"/>
      <c r="M4" s="19"/>
      <c r="N4" s="19"/>
      <c r="O4" s="19"/>
      <c r="P4" s="71" t="s">
        <v>100</v>
      </c>
      <c r="Q4" s="19"/>
      <c r="R4" s="19"/>
      <c r="S4" s="19"/>
      <c r="T4" s="20"/>
      <c r="U4" s="19"/>
      <c r="V4" s="19"/>
      <c r="W4" s="19"/>
      <c r="X4" s="19"/>
      <c r="Y4" s="19"/>
      <c r="Z4" s="19"/>
      <c r="AA4" s="19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</row>
    <row r="5" spans="1:42" ht="16">
      <c r="A5" s="21"/>
      <c r="B5" s="21"/>
      <c r="C5" s="23"/>
      <c r="D5" s="23"/>
      <c r="E5" s="23"/>
      <c r="F5" s="23"/>
      <c r="G5" s="19"/>
      <c r="H5" s="19"/>
      <c r="I5" s="19"/>
      <c r="J5" s="19"/>
      <c r="K5" s="19"/>
      <c r="L5" s="20"/>
      <c r="M5" s="19"/>
      <c r="N5" s="19"/>
      <c r="O5" s="19"/>
      <c r="P5" s="19"/>
      <c r="Q5" s="19"/>
      <c r="R5" s="19"/>
      <c r="S5" s="19"/>
      <c r="T5" s="20"/>
      <c r="U5" s="19"/>
      <c r="V5" s="19"/>
      <c r="W5" s="19"/>
      <c r="X5" s="19"/>
      <c r="Y5" s="19"/>
      <c r="Z5" s="19"/>
      <c r="AA5" s="19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</row>
    <row r="6" spans="1:42" ht="37.5" customHeight="1">
      <c r="A6" s="21"/>
      <c r="B6" s="21"/>
      <c r="C6" s="129" t="s">
        <v>101</v>
      </c>
      <c r="D6" s="130"/>
      <c r="E6" s="130"/>
      <c r="F6" s="131"/>
      <c r="G6" s="19"/>
      <c r="H6" s="129" t="s">
        <v>102</v>
      </c>
      <c r="I6" s="130"/>
      <c r="J6" s="130"/>
      <c r="K6" s="131"/>
      <c r="L6" s="20"/>
      <c r="M6" s="19"/>
      <c r="N6" s="19"/>
      <c r="O6" s="19"/>
      <c r="P6" s="19"/>
      <c r="Q6" s="19"/>
      <c r="R6" s="19"/>
      <c r="S6" s="19"/>
      <c r="T6" s="20"/>
      <c r="U6" s="19"/>
      <c r="V6" s="19"/>
      <c r="W6" s="19"/>
      <c r="X6" s="19"/>
      <c r="Y6" s="19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</row>
    <row r="7" spans="1:42" ht="51">
      <c r="A7" s="24" t="s">
        <v>23</v>
      </c>
      <c r="B7" s="24" t="s">
        <v>24</v>
      </c>
      <c r="C7" s="19" t="s">
        <v>25</v>
      </c>
      <c r="D7" s="19" t="s">
        <v>26</v>
      </c>
      <c r="E7" s="19" t="s">
        <v>27</v>
      </c>
      <c r="F7" s="19" t="s">
        <v>28</v>
      </c>
      <c r="G7" s="20"/>
      <c r="H7" s="19" t="s">
        <v>25</v>
      </c>
      <c r="I7" s="19" t="s">
        <v>26</v>
      </c>
      <c r="J7" s="19" t="s">
        <v>27</v>
      </c>
      <c r="K7" s="19" t="s">
        <v>28</v>
      </c>
      <c r="L7" s="25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</row>
    <row r="8" spans="1:42" ht="13">
      <c r="A8" s="72" t="s">
        <v>103</v>
      </c>
      <c r="B8" s="73"/>
      <c r="C8" s="27"/>
      <c r="D8" s="32"/>
      <c r="E8" s="32"/>
      <c r="F8" s="33"/>
      <c r="G8" s="27"/>
      <c r="H8" s="27" t="s">
        <v>104</v>
      </c>
      <c r="I8" s="32"/>
      <c r="J8" s="32">
        <v>45</v>
      </c>
      <c r="K8" s="33"/>
      <c r="L8" s="29"/>
    </row>
    <row r="9" spans="1:42" ht="13">
      <c r="A9" s="72" t="s">
        <v>105</v>
      </c>
      <c r="B9" s="73"/>
      <c r="C9" s="74" t="s">
        <v>29</v>
      </c>
      <c r="D9" s="75"/>
      <c r="E9" s="27">
        <f t="shared" ref="E9:E20" si="0">J9-J8</f>
        <v>8</v>
      </c>
      <c r="F9" s="75"/>
      <c r="G9" s="27"/>
      <c r="H9" s="76" t="s">
        <v>106</v>
      </c>
      <c r="I9" s="75"/>
      <c r="J9" s="32">
        <v>53</v>
      </c>
      <c r="K9" s="75"/>
      <c r="L9" s="29"/>
    </row>
    <row r="10" spans="1:42" ht="13">
      <c r="A10" s="72" t="s">
        <v>107</v>
      </c>
      <c r="B10" s="73"/>
      <c r="C10" s="74" t="s">
        <v>29</v>
      </c>
      <c r="D10" s="75"/>
      <c r="E10" s="27">
        <f t="shared" si="0"/>
        <v>2</v>
      </c>
      <c r="F10" s="75"/>
      <c r="G10" s="27"/>
      <c r="H10" s="76" t="s">
        <v>106</v>
      </c>
      <c r="I10" s="75"/>
      <c r="J10" s="32">
        <v>55</v>
      </c>
      <c r="K10" s="75"/>
      <c r="L10" s="29"/>
    </row>
    <row r="11" spans="1:42" ht="13">
      <c r="A11" s="72" t="s">
        <v>108</v>
      </c>
      <c r="B11" s="73"/>
      <c r="C11" s="74" t="s">
        <v>29</v>
      </c>
      <c r="D11" s="75"/>
      <c r="E11" s="27">
        <f t="shared" si="0"/>
        <v>0</v>
      </c>
      <c r="F11" s="75"/>
      <c r="G11" s="27"/>
      <c r="H11" s="76" t="s">
        <v>106</v>
      </c>
      <c r="I11" s="75"/>
      <c r="J11" s="32">
        <v>55</v>
      </c>
      <c r="K11" s="75"/>
      <c r="L11" s="29"/>
    </row>
    <row r="12" spans="1:42" ht="13">
      <c r="A12" s="72" t="s">
        <v>109</v>
      </c>
      <c r="B12" s="73"/>
      <c r="C12" s="74" t="s">
        <v>29</v>
      </c>
      <c r="D12" s="75"/>
      <c r="E12" s="27">
        <f t="shared" si="0"/>
        <v>4</v>
      </c>
      <c r="F12" s="75"/>
      <c r="G12" s="27"/>
      <c r="H12" s="76" t="s">
        <v>106</v>
      </c>
      <c r="I12" s="75"/>
      <c r="J12" s="32">
        <v>59</v>
      </c>
      <c r="K12" s="75"/>
      <c r="L12" s="29"/>
    </row>
    <row r="13" spans="1:42" ht="13">
      <c r="A13" s="72" t="s">
        <v>110</v>
      </c>
      <c r="B13" s="73"/>
      <c r="C13" s="74" t="s">
        <v>29</v>
      </c>
      <c r="D13" s="75"/>
      <c r="E13" s="27">
        <f t="shared" si="0"/>
        <v>0</v>
      </c>
      <c r="F13" s="75"/>
      <c r="G13" s="27"/>
      <c r="H13" s="76" t="s">
        <v>106</v>
      </c>
      <c r="I13" s="75"/>
      <c r="J13" s="32">
        <v>59</v>
      </c>
      <c r="K13" s="75"/>
      <c r="L13" s="29"/>
    </row>
    <row r="14" spans="1:42" ht="13">
      <c r="A14" s="72" t="s">
        <v>111</v>
      </c>
      <c r="B14" s="73"/>
      <c r="C14" s="74" t="s">
        <v>29</v>
      </c>
      <c r="D14" s="75"/>
      <c r="E14" s="27">
        <f t="shared" si="0"/>
        <v>7</v>
      </c>
      <c r="F14" s="75"/>
      <c r="G14" s="27"/>
      <c r="H14" s="76" t="s">
        <v>106</v>
      </c>
      <c r="I14" s="75"/>
      <c r="J14" s="32">
        <v>66</v>
      </c>
      <c r="K14" s="75"/>
      <c r="L14" s="29"/>
    </row>
    <row r="15" spans="1:42" ht="13">
      <c r="A15" s="72" t="s">
        <v>112</v>
      </c>
      <c r="B15" s="73"/>
      <c r="C15" s="74" t="s">
        <v>29</v>
      </c>
      <c r="D15" s="75"/>
      <c r="E15" s="27">
        <f t="shared" si="0"/>
        <v>3</v>
      </c>
      <c r="F15" s="75"/>
      <c r="G15" s="27"/>
      <c r="H15" s="76" t="s">
        <v>106</v>
      </c>
      <c r="I15" s="75"/>
      <c r="J15" s="32">
        <v>69</v>
      </c>
      <c r="K15" s="75"/>
      <c r="L15" s="29"/>
    </row>
    <row r="16" spans="1:42" ht="13">
      <c r="A16" s="72" t="s">
        <v>113</v>
      </c>
      <c r="B16" s="73"/>
      <c r="C16" s="74" t="s">
        <v>29</v>
      </c>
      <c r="D16" s="75"/>
      <c r="E16" s="27">
        <f t="shared" si="0"/>
        <v>3</v>
      </c>
      <c r="F16" s="75"/>
      <c r="G16" s="27"/>
      <c r="H16" s="76" t="s">
        <v>106</v>
      </c>
      <c r="I16" s="75"/>
      <c r="J16" s="32">
        <v>72</v>
      </c>
      <c r="K16" s="75"/>
      <c r="L16" s="29"/>
    </row>
    <row r="17" spans="1:13" ht="13">
      <c r="A17" s="72" t="s">
        <v>114</v>
      </c>
      <c r="B17" s="73"/>
      <c r="C17" s="74" t="s">
        <v>29</v>
      </c>
      <c r="D17" s="75"/>
      <c r="E17" s="27">
        <f t="shared" si="0"/>
        <v>0</v>
      </c>
      <c r="F17" s="75"/>
      <c r="G17" s="27"/>
      <c r="H17" s="76" t="s">
        <v>106</v>
      </c>
      <c r="I17" s="75"/>
      <c r="J17" s="32">
        <v>72</v>
      </c>
      <c r="K17" s="75"/>
      <c r="L17" s="29"/>
    </row>
    <row r="18" spans="1:13" ht="13">
      <c r="A18" s="72" t="s">
        <v>115</v>
      </c>
      <c r="B18" s="73"/>
      <c r="C18" s="74" t="s">
        <v>29</v>
      </c>
      <c r="D18" s="75"/>
      <c r="E18" s="27">
        <f t="shared" si="0"/>
        <v>0</v>
      </c>
      <c r="F18" s="75"/>
      <c r="G18" s="27"/>
      <c r="H18" s="76" t="s">
        <v>106</v>
      </c>
      <c r="I18" s="75"/>
      <c r="J18" s="32">
        <v>72</v>
      </c>
      <c r="K18" s="75"/>
      <c r="L18" s="29"/>
    </row>
    <row r="19" spans="1:13" ht="13">
      <c r="A19" s="72" t="s">
        <v>116</v>
      </c>
      <c r="B19" s="73">
        <v>44039</v>
      </c>
      <c r="C19" s="77"/>
      <c r="D19" s="75"/>
      <c r="E19" s="27">
        <f t="shared" si="0"/>
        <v>1</v>
      </c>
      <c r="F19" s="75"/>
      <c r="G19" s="27"/>
      <c r="H19" s="78" t="s">
        <v>106</v>
      </c>
      <c r="I19" s="32">
        <v>1176</v>
      </c>
      <c r="J19" s="32">
        <v>73</v>
      </c>
      <c r="K19" s="33">
        <f t="shared" ref="K19:K27" si="1">J19/I19</f>
        <v>6.2074829931972789E-2</v>
      </c>
      <c r="L19" s="29"/>
    </row>
    <row r="20" spans="1:13" ht="13">
      <c r="A20" s="72" t="s">
        <v>117</v>
      </c>
      <c r="B20" s="73"/>
      <c r="C20" s="77"/>
      <c r="D20" s="75"/>
      <c r="E20" s="27">
        <f t="shared" si="0"/>
        <v>0</v>
      </c>
      <c r="F20" s="75"/>
      <c r="G20" s="27"/>
      <c r="H20" s="78" t="s">
        <v>106</v>
      </c>
      <c r="I20" s="32">
        <v>1176</v>
      </c>
      <c r="J20" s="32">
        <v>73</v>
      </c>
      <c r="K20" s="33">
        <f t="shared" si="1"/>
        <v>6.2074829931972789E-2</v>
      </c>
      <c r="L20" s="29"/>
    </row>
    <row r="21" spans="1:13" ht="13">
      <c r="A21" s="72" t="s">
        <v>118</v>
      </c>
      <c r="B21" s="73"/>
      <c r="C21" s="27" t="s">
        <v>29</v>
      </c>
      <c r="D21" s="27">
        <f t="shared" ref="D21:E21" si="2">I21-I20</f>
        <v>143</v>
      </c>
      <c r="E21" s="27">
        <f t="shared" si="2"/>
        <v>2</v>
      </c>
      <c r="F21" s="34">
        <f t="shared" ref="F21:F23" si="3">E21/D21</f>
        <v>1.3986013986013986E-2</v>
      </c>
      <c r="G21" s="27"/>
      <c r="H21" s="78" t="s">
        <v>106</v>
      </c>
      <c r="I21" s="32">
        <v>1319</v>
      </c>
      <c r="J21" s="32">
        <v>75</v>
      </c>
      <c r="K21" s="33">
        <f t="shared" si="1"/>
        <v>5.6861258529188781E-2</v>
      </c>
      <c r="L21" s="29"/>
    </row>
    <row r="22" spans="1:13" ht="13">
      <c r="A22" s="72" t="s">
        <v>119</v>
      </c>
      <c r="B22" s="73">
        <v>44047</v>
      </c>
      <c r="C22" s="27" t="s">
        <v>29</v>
      </c>
      <c r="D22" s="27">
        <f t="shared" ref="D22:E22" si="4">I22-I21</f>
        <v>0</v>
      </c>
      <c r="E22" s="27">
        <f t="shared" si="4"/>
        <v>4</v>
      </c>
      <c r="F22" s="34" t="e">
        <f t="shared" si="3"/>
        <v>#DIV/0!</v>
      </c>
      <c r="G22" s="27"/>
      <c r="H22" s="78" t="s">
        <v>106</v>
      </c>
      <c r="I22" s="32">
        <v>1319</v>
      </c>
      <c r="J22" s="32">
        <v>79</v>
      </c>
      <c r="K22" s="33">
        <f t="shared" si="1"/>
        <v>5.9893858984078847E-2</v>
      </c>
      <c r="L22" s="29"/>
    </row>
    <row r="23" spans="1:13" ht="13">
      <c r="A23" s="79">
        <v>44061.429861111108</v>
      </c>
      <c r="B23" s="73">
        <v>44060</v>
      </c>
      <c r="C23" s="27" t="s">
        <v>29</v>
      </c>
      <c r="D23" s="27">
        <f t="shared" ref="D23:E23" si="5">I23-I22</f>
        <v>87</v>
      </c>
      <c r="E23" s="27">
        <f t="shared" si="5"/>
        <v>5</v>
      </c>
      <c r="F23" s="34">
        <f t="shared" si="3"/>
        <v>5.7471264367816091E-2</v>
      </c>
      <c r="G23" s="27"/>
      <c r="H23" s="78" t="s">
        <v>106</v>
      </c>
      <c r="I23" s="32">
        <v>1406</v>
      </c>
      <c r="J23" s="32">
        <v>84</v>
      </c>
      <c r="K23" s="33">
        <f t="shared" si="1"/>
        <v>5.9743954480796585E-2</v>
      </c>
      <c r="L23" s="29"/>
      <c r="M23" s="27" t="s">
        <v>120</v>
      </c>
    </row>
    <row r="24" spans="1:13" ht="13">
      <c r="A24" s="72" t="s">
        <v>121</v>
      </c>
      <c r="B24" s="73">
        <v>44060</v>
      </c>
      <c r="C24" s="27"/>
      <c r="D24" s="32"/>
      <c r="E24" s="32"/>
      <c r="F24" s="33"/>
      <c r="G24" s="27"/>
      <c r="H24" s="78" t="s">
        <v>106</v>
      </c>
      <c r="I24" s="32">
        <v>1406</v>
      </c>
      <c r="J24" s="32">
        <v>77</v>
      </c>
      <c r="K24" s="33">
        <f t="shared" si="1"/>
        <v>5.476529160739687E-2</v>
      </c>
      <c r="L24" s="29"/>
      <c r="M24" s="27" t="s">
        <v>122</v>
      </c>
    </row>
    <row r="25" spans="1:13" ht="13">
      <c r="A25" s="72" t="s">
        <v>123</v>
      </c>
      <c r="B25" s="73">
        <v>44068</v>
      </c>
      <c r="C25" s="27" t="s">
        <v>29</v>
      </c>
      <c r="D25" s="27">
        <f t="shared" ref="D25:E25" si="6">I25-I24</f>
        <v>74</v>
      </c>
      <c r="E25" s="27">
        <f t="shared" si="6"/>
        <v>11</v>
      </c>
      <c r="F25" s="34">
        <f t="shared" ref="F25:F27" si="7">E25/D25</f>
        <v>0.14864864864864866</v>
      </c>
      <c r="G25" s="27"/>
      <c r="H25" s="78" t="s">
        <v>106</v>
      </c>
      <c r="I25" s="32">
        <v>1480</v>
      </c>
      <c r="J25" s="32">
        <v>88</v>
      </c>
      <c r="K25" s="33">
        <f t="shared" si="1"/>
        <v>5.9459459459459463E-2</v>
      </c>
      <c r="L25" s="29"/>
    </row>
    <row r="26" spans="1:13" ht="13">
      <c r="A26" s="72" t="s">
        <v>124</v>
      </c>
      <c r="B26" s="69">
        <v>44074</v>
      </c>
      <c r="C26" s="27" t="s">
        <v>29</v>
      </c>
      <c r="D26" s="27">
        <f t="shared" ref="D26:E26" si="8">I26-I25</f>
        <v>240</v>
      </c>
      <c r="E26" s="27">
        <f t="shared" si="8"/>
        <v>25</v>
      </c>
      <c r="F26" s="34">
        <f t="shared" si="7"/>
        <v>0.10416666666666667</v>
      </c>
      <c r="G26" s="27"/>
      <c r="H26" s="78" t="s">
        <v>106</v>
      </c>
      <c r="I26" s="32">
        <v>1720</v>
      </c>
      <c r="J26" s="32">
        <v>113</v>
      </c>
      <c r="K26" s="33">
        <f t="shared" si="1"/>
        <v>6.5697674418604649E-2</v>
      </c>
      <c r="L26" s="29"/>
    </row>
    <row r="27" spans="1:13" ht="13">
      <c r="A27" s="72" t="s">
        <v>125</v>
      </c>
      <c r="B27" s="73">
        <v>44074</v>
      </c>
      <c r="C27" s="27" t="s">
        <v>29</v>
      </c>
      <c r="D27" s="27">
        <f t="shared" ref="D27:E27" si="9">I27-I26</f>
        <v>0</v>
      </c>
      <c r="E27" s="27">
        <f t="shared" si="9"/>
        <v>63</v>
      </c>
      <c r="F27" s="34" t="e">
        <f t="shared" si="7"/>
        <v>#DIV/0!</v>
      </c>
      <c r="G27" s="27"/>
      <c r="H27" s="78" t="s">
        <v>106</v>
      </c>
      <c r="I27" s="32">
        <v>1720</v>
      </c>
      <c r="J27" s="32">
        <v>176</v>
      </c>
      <c r="K27" s="33">
        <f t="shared" si="1"/>
        <v>0.10232558139534884</v>
      </c>
      <c r="L27" s="29"/>
    </row>
    <row r="28" spans="1:13" ht="13">
      <c r="A28" s="73"/>
      <c r="B28" s="73"/>
      <c r="C28" s="27"/>
      <c r="D28" s="32"/>
      <c r="E28" s="32"/>
      <c r="F28" s="33"/>
      <c r="G28" s="27"/>
      <c r="I28" s="32"/>
      <c r="J28" s="32"/>
      <c r="K28" s="33"/>
      <c r="L28" s="29"/>
    </row>
    <row r="29" spans="1:13" ht="13">
      <c r="A29" s="73">
        <v>44077</v>
      </c>
      <c r="B29" s="73">
        <v>44076</v>
      </c>
      <c r="C29" s="27" t="s">
        <v>93</v>
      </c>
      <c r="D29" s="32">
        <v>88</v>
      </c>
      <c r="E29" s="32">
        <v>22</v>
      </c>
      <c r="F29" s="33">
        <f t="shared" ref="F29:F31" si="10">E29/D29</f>
        <v>0.25</v>
      </c>
      <c r="G29" s="27"/>
      <c r="H29" s="27" t="str">
        <f t="shared" ref="H29:H31" si="11">C29</f>
        <v>1: UACU(SS-CL)</v>
      </c>
      <c r="I29" s="32">
        <v>867</v>
      </c>
      <c r="J29" s="32">
        <v>125</v>
      </c>
      <c r="K29" s="33">
        <f t="shared" ref="K29:K42" si="12">J29/I29</f>
        <v>0.14417531718569782</v>
      </c>
      <c r="L29" s="29"/>
    </row>
    <row r="30" spans="1:13" ht="13">
      <c r="A30" s="73">
        <v>44078</v>
      </c>
      <c r="B30" s="73">
        <v>44077</v>
      </c>
      <c r="C30" s="27" t="s">
        <v>93</v>
      </c>
      <c r="D30" s="32">
        <v>85</v>
      </c>
      <c r="E30" s="32">
        <v>30</v>
      </c>
      <c r="F30" s="33">
        <f t="shared" si="10"/>
        <v>0.35294117647058826</v>
      </c>
      <c r="G30" s="27"/>
      <c r="H30" s="27" t="str">
        <f t="shared" si="11"/>
        <v>1: UACU(SS-CL)</v>
      </c>
      <c r="I30" s="32">
        <v>952</v>
      </c>
      <c r="J30" s="32">
        <v>155</v>
      </c>
      <c r="K30" s="33">
        <f t="shared" si="12"/>
        <v>0.16281512605042017</v>
      </c>
      <c r="L30" s="29"/>
    </row>
    <row r="31" spans="1:13" ht="13">
      <c r="A31" s="73">
        <v>44079</v>
      </c>
      <c r="B31" s="73">
        <v>44078</v>
      </c>
      <c r="C31" s="27" t="s">
        <v>93</v>
      </c>
      <c r="D31" s="32">
        <v>115</v>
      </c>
      <c r="E31" s="32">
        <v>32</v>
      </c>
      <c r="F31" s="33">
        <f t="shared" si="10"/>
        <v>0.27826086956521739</v>
      </c>
      <c r="G31" s="32"/>
      <c r="H31" s="27" t="str">
        <f t="shared" si="11"/>
        <v>1: UACU(SS-CL)</v>
      </c>
      <c r="I31" s="32">
        <v>1067</v>
      </c>
      <c r="J31" s="32">
        <v>187</v>
      </c>
      <c r="K31" s="33">
        <f t="shared" si="12"/>
        <v>0.17525773195876287</v>
      </c>
      <c r="L31" s="29"/>
    </row>
    <row r="32" spans="1:13" ht="13">
      <c r="A32" s="69">
        <v>44080</v>
      </c>
      <c r="B32" s="69">
        <v>44079</v>
      </c>
      <c r="C32" s="27" t="s">
        <v>69</v>
      </c>
      <c r="D32" s="32">
        <v>0</v>
      </c>
      <c r="E32" s="32">
        <v>0</v>
      </c>
      <c r="F32" s="57" t="s">
        <v>31</v>
      </c>
      <c r="G32" s="32"/>
      <c r="H32" s="27" t="s">
        <v>69</v>
      </c>
      <c r="I32" s="32">
        <v>1067</v>
      </c>
      <c r="J32" s="32">
        <v>187</v>
      </c>
      <c r="K32" s="33">
        <f t="shared" si="12"/>
        <v>0.17525773195876287</v>
      </c>
      <c r="L32" s="29"/>
    </row>
    <row r="33" spans="1:12" ht="13">
      <c r="A33" s="69">
        <v>44081</v>
      </c>
      <c r="B33" s="69">
        <v>44080</v>
      </c>
      <c r="C33" s="27" t="s">
        <v>69</v>
      </c>
      <c r="D33" s="32">
        <v>0</v>
      </c>
      <c r="E33" s="32">
        <v>0</v>
      </c>
      <c r="F33" s="57" t="s">
        <v>31</v>
      </c>
      <c r="G33" s="32"/>
      <c r="H33" s="27" t="s">
        <v>69</v>
      </c>
      <c r="I33" s="32">
        <v>1067</v>
      </c>
      <c r="J33" s="32">
        <v>187</v>
      </c>
      <c r="K33" s="33">
        <f t="shared" si="12"/>
        <v>0.17525773195876287</v>
      </c>
      <c r="L33" s="29"/>
    </row>
    <row r="34" spans="1:12" ht="13">
      <c r="A34" s="69">
        <v>44082</v>
      </c>
      <c r="B34" s="69">
        <v>44081</v>
      </c>
      <c r="C34" s="27" t="s">
        <v>69</v>
      </c>
      <c r="D34" s="32">
        <v>0</v>
      </c>
      <c r="E34" s="32">
        <v>0</v>
      </c>
      <c r="F34" s="57" t="s">
        <v>31</v>
      </c>
      <c r="G34" s="32"/>
      <c r="H34" s="27" t="s">
        <v>69</v>
      </c>
      <c r="I34" s="32">
        <v>1067</v>
      </c>
      <c r="J34" s="32">
        <v>187</v>
      </c>
      <c r="K34" s="33">
        <f t="shared" si="12"/>
        <v>0.17525773195876287</v>
      </c>
      <c r="L34" s="29"/>
    </row>
    <row r="35" spans="1:12" ht="13">
      <c r="A35" s="72" t="s">
        <v>83</v>
      </c>
      <c r="B35" s="73">
        <v>44082</v>
      </c>
      <c r="C35" s="27" t="s">
        <v>93</v>
      </c>
      <c r="D35" s="32">
        <v>77</v>
      </c>
      <c r="E35" s="32">
        <v>32</v>
      </c>
      <c r="F35" s="33">
        <f t="shared" ref="F35:F38" si="13">E35/D35</f>
        <v>0.41558441558441561</v>
      </c>
      <c r="G35" s="27"/>
      <c r="H35" s="27" t="str">
        <f t="shared" ref="H35:H38" si="14">C35</f>
        <v>1: UACU(SS-CL)</v>
      </c>
      <c r="I35" s="32">
        <v>1144</v>
      </c>
      <c r="J35" s="32">
        <v>219</v>
      </c>
      <c r="K35" s="33">
        <f t="shared" si="12"/>
        <v>0.19143356643356643</v>
      </c>
      <c r="L35" s="29"/>
    </row>
    <row r="36" spans="1:12" ht="13">
      <c r="A36" s="72" t="s">
        <v>86</v>
      </c>
      <c r="B36" s="73">
        <v>44083</v>
      </c>
      <c r="C36" s="27" t="s">
        <v>93</v>
      </c>
      <c r="D36" s="32">
        <v>109</v>
      </c>
      <c r="E36" s="32">
        <v>45</v>
      </c>
      <c r="F36" s="33">
        <f t="shared" si="13"/>
        <v>0.41284403669724773</v>
      </c>
      <c r="G36" s="27"/>
      <c r="H36" s="27" t="str">
        <f t="shared" si="14"/>
        <v>1: UACU(SS-CL)</v>
      </c>
      <c r="I36" s="32">
        <v>1253</v>
      </c>
      <c r="J36" s="32">
        <v>264</v>
      </c>
      <c r="K36" s="33">
        <f t="shared" si="12"/>
        <v>0.21069433359936154</v>
      </c>
      <c r="L36" s="29"/>
    </row>
    <row r="37" spans="1:12" ht="13">
      <c r="A37" s="72" t="s">
        <v>88</v>
      </c>
      <c r="B37" s="73">
        <v>44084</v>
      </c>
      <c r="C37" s="27" t="s">
        <v>93</v>
      </c>
      <c r="D37" s="32">
        <v>113</v>
      </c>
      <c r="E37" s="32">
        <v>46</v>
      </c>
      <c r="F37" s="33">
        <f t="shared" si="13"/>
        <v>0.40707964601769914</v>
      </c>
      <c r="G37" s="27"/>
      <c r="H37" s="27" t="str">
        <f t="shared" si="14"/>
        <v>1: UACU(SS-CL)</v>
      </c>
      <c r="I37" s="32">
        <v>1366</v>
      </c>
      <c r="J37" s="32">
        <v>310</v>
      </c>
      <c r="K37" s="33">
        <f t="shared" si="12"/>
        <v>0.22693997071742314</v>
      </c>
      <c r="L37" s="29"/>
    </row>
    <row r="38" spans="1:12" ht="13">
      <c r="A38" s="72" t="s">
        <v>90</v>
      </c>
      <c r="B38" s="73">
        <v>44085</v>
      </c>
      <c r="C38" s="27" t="s">
        <v>93</v>
      </c>
      <c r="D38" s="32">
        <v>190</v>
      </c>
      <c r="E38" s="32">
        <v>64</v>
      </c>
      <c r="F38" s="33">
        <f t="shared" si="13"/>
        <v>0.33684210526315789</v>
      </c>
      <c r="G38" s="27"/>
      <c r="H38" s="27" t="str">
        <f t="shared" si="14"/>
        <v>1: UACU(SS-CL)</v>
      </c>
      <c r="I38" s="32">
        <v>1556</v>
      </c>
      <c r="J38" s="32">
        <v>374</v>
      </c>
      <c r="K38" s="33">
        <f t="shared" si="12"/>
        <v>0.24035989717223649</v>
      </c>
      <c r="L38" s="29"/>
    </row>
    <row r="39" spans="1:12" ht="13">
      <c r="A39" s="69">
        <v>44087</v>
      </c>
      <c r="B39" s="69">
        <v>44086</v>
      </c>
      <c r="C39" s="27" t="s">
        <v>69</v>
      </c>
      <c r="D39" s="32">
        <v>0</v>
      </c>
      <c r="E39" s="32">
        <v>0</v>
      </c>
      <c r="F39" s="57" t="s">
        <v>31</v>
      </c>
      <c r="G39" s="27"/>
      <c r="H39" s="27" t="s">
        <v>69</v>
      </c>
      <c r="I39" s="32">
        <v>1556</v>
      </c>
      <c r="J39" s="32">
        <v>374</v>
      </c>
      <c r="K39" s="33">
        <f t="shared" si="12"/>
        <v>0.24035989717223649</v>
      </c>
      <c r="L39" s="29"/>
    </row>
    <row r="40" spans="1:12" ht="13">
      <c r="A40" s="69">
        <v>44088</v>
      </c>
      <c r="B40" s="69">
        <v>44087</v>
      </c>
      <c r="C40" s="27" t="s">
        <v>69</v>
      </c>
      <c r="D40" s="32">
        <v>0</v>
      </c>
      <c r="E40" s="32">
        <v>0</v>
      </c>
      <c r="F40" s="57" t="s">
        <v>31</v>
      </c>
      <c r="G40" s="27"/>
      <c r="H40" s="27" t="s">
        <v>69</v>
      </c>
      <c r="I40" s="32">
        <v>1556</v>
      </c>
      <c r="J40" s="32">
        <v>374</v>
      </c>
      <c r="K40" s="33">
        <f t="shared" si="12"/>
        <v>0.24035989717223649</v>
      </c>
      <c r="L40" s="29"/>
    </row>
    <row r="41" spans="1:12" ht="13">
      <c r="A41" s="72" t="s">
        <v>92</v>
      </c>
      <c r="B41" s="73">
        <v>44088</v>
      </c>
      <c r="C41" s="27" t="s">
        <v>93</v>
      </c>
      <c r="D41" s="32">
        <v>77</v>
      </c>
      <c r="E41" s="32">
        <v>49</v>
      </c>
      <c r="F41" s="33">
        <f t="shared" ref="F41:F42" si="15">E41/D41</f>
        <v>0.63636363636363635</v>
      </c>
      <c r="G41" s="27"/>
      <c r="H41" s="27" t="str">
        <f t="shared" ref="H41:H42" si="16">C41</f>
        <v>1: UACU(SS-CL)</v>
      </c>
      <c r="I41" s="32">
        <v>1633</v>
      </c>
      <c r="J41" s="32">
        <v>423</v>
      </c>
      <c r="K41" s="33">
        <f t="shared" si="12"/>
        <v>0.25903245560318433</v>
      </c>
      <c r="L41" s="29"/>
    </row>
    <row r="42" spans="1:12" ht="13">
      <c r="A42" s="80" t="str">
        <f>'Test All Test Smart'!A40</f>
        <v>09/16/20 08:15</v>
      </c>
      <c r="B42" s="73">
        <v>44089</v>
      </c>
      <c r="C42" s="27" t="s">
        <v>93</v>
      </c>
      <c r="D42" s="32">
        <v>79</v>
      </c>
      <c r="E42" s="32">
        <v>31</v>
      </c>
      <c r="F42" s="33">
        <f t="shared" si="15"/>
        <v>0.39240506329113922</v>
      </c>
      <c r="G42" s="27"/>
      <c r="H42" s="27" t="str">
        <f t="shared" si="16"/>
        <v>1: UACU(SS-CL)</v>
      </c>
      <c r="I42" s="32">
        <v>1712</v>
      </c>
      <c r="J42" s="32">
        <v>454</v>
      </c>
      <c r="K42" s="33">
        <f t="shared" si="12"/>
        <v>0.26518691588785048</v>
      </c>
      <c r="L42" s="29"/>
    </row>
    <row r="43" spans="1:12" ht="13">
      <c r="A43" s="70"/>
      <c r="B43" s="70"/>
      <c r="G43" s="27"/>
      <c r="H43" s="27"/>
      <c r="I43" s="30"/>
      <c r="J43" s="30"/>
      <c r="L43" s="29"/>
    </row>
    <row r="44" spans="1:12" ht="13">
      <c r="A44" s="70"/>
      <c r="B44" s="70"/>
      <c r="G44" s="27"/>
      <c r="H44" s="27"/>
      <c r="L44" s="29"/>
    </row>
    <row r="45" spans="1:12" ht="13">
      <c r="A45" s="70"/>
      <c r="B45" s="70"/>
      <c r="G45" s="27"/>
      <c r="H45" s="27"/>
      <c r="L45" s="29"/>
    </row>
    <row r="46" spans="1:12" ht="13">
      <c r="A46" s="70"/>
      <c r="B46" s="70"/>
      <c r="G46" s="27"/>
      <c r="H46" s="32"/>
      <c r="L46" s="29"/>
    </row>
    <row r="47" spans="1:12" ht="13">
      <c r="A47" s="70"/>
      <c r="B47" s="70"/>
      <c r="G47" s="32"/>
      <c r="H47" s="32"/>
      <c r="L47" s="29"/>
    </row>
    <row r="48" spans="1:12" ht="13">
      <c r="A48" s="70"/>
      <c r="B48" s="70"/>
      <c r="G48" s="60"/>
      <c r="H48" s="32"/>
      <c r="L48" s="29"/>
    </row>
    <row r="49" spans="1:12" ht="13">
      <c r="A49" s="70"/>
      <c r="B49" s="70"/>
      <c r="G49" s="61"/>
      <c r="H49" s="32"/>
      <c r="L49" s="29"/>
    </row>
    <row r="50" spans="1:12" ht="13">
      <c r="A50" s="70"/>
      <c r="B50" s="70"/>
      <c r="H50" s="61"/>
      <c r="L50" s="29"/>
    </row>
    <row r="51" spans="1:12" ht="13">
      <c r="A51" s="70"/>
      <c r="B51" s="70"/>
      <c r="H51" s="61"/>
      <c r="L51" s="29"/>
    </row>
    <row r="52" spans="1:12" ht="13">
      <c r="A52" s="70"/>
      <c r="B52" s="70"/>
      <c r="H52" s="61"/>
      <c r="L52" s="29"/>
    </row>
    <row r="53" spans="1:12" ht="13">
      <c r="A53" s="70"/>
      <c r="B53" s="70"/>
      <c r="L53" s="29"/>
    </row>
    <row r="54" spans="1:12" ht="13">
      <c r="A54" s="70"/>
      <c r="B54" s="70"/>
      <c r="L54" s="29"/>
    </row>
    <row r="55" spans="1:12" ht="13">
      <c r="A55" s="70"/>
      <c r="B55" s="70"/>
      <c r="L55" s="29"/>
    </row>
    <row r="56" spans="1:12" ht="13">
      <c r="A56" s="70"/>
      <c r="B56" s="70"/>
      <c r="L56" s="29"/>
    </row>
    <row r="57" spans="1:12" ht="13">
      <c r="A57" s="70"/>
      <c r="B57" s="70"/>
      <c r="L57" s="29"/>
    </row>
    <row r="58" spans="1:12" ht="13">
      <c r="A58" s="70"/>
      <c r="B58" s="70"/>
      <c r="L58" s="29"/>
    </row>
    <row r="59" spans="1:12" ht="13">
      <c r="A59" s="70"/>
      <c r="B59" s="70"/>
      <c r="L59" s="29"/>
    </row>
    <row r="60" spans="1:12" ht="13">
      <c r="A60" s="70"/>
      <c r="B60" s="70"/>
      <c r="L60" s="29"/>
    </row>
    <row r="61" spans="1:12" ht="13">
      <c r="A61" s="70"/>
      <c r="B61" s="70"/>
      <c r="L61" s="29"/>
    </row>
    <row r="62" spans="1:12" ht="13">
      <c r="A62" s="70"/>
      <c r="B62" s="70"/>
      <c r="L62" s="29"/>
    </row>
    <row r="63" spans="1:12" ht="13">
      <c r="A63" s="70"/>
      <c r="B63" s="70"/>
      <c r="L63" s="29"/>
    </row>
    <row r="64" spans="1:12" ht="13">
      <c r="A64" s="70"/>
      <c r="B64" s="70"/>
      <c r="L64" s="29"/>
    </row>
    <row r="65" spans="1:12" ht="13">
      <c r="A65" s="70"/>
      <c r="B65" s="70"/>
      <c r="L65" s="29"/>
    </row>
    <row r="66" spans="1:12" ht="13">
      <c r="A66" s="70"/>
      <c r="B66" s="70"/>
      <c r="L66" s="29"/>
    </row>
    <row r="67" spans="1:12" ht="13">
      <c r="A67" s="70"/>
      <c r="B67" s="70"/>
      <c r="L67" s="29"/>
    </row>
    <row r="68" spans="1:12" ht="13">
      <c r="A68" s="70"/>
      <c r="B68" s="70"/>
      <c r="L68" s="29"/>
    </row>
    <row r="69" spans="1:12" ht="13">
      <c r="A69" s="70"/>
      <c r="B69" s="70"/>
      <c r="L69" s="29"/>
    </row>
    <row r="70" spans="1:12" ht="13">
      <c r="A70" s="70"/>
      <c r="B70" s="70"/>
      <c r="L70" s="29"/>
    </row>
    <row r="71" spans="1:12" ht="13">
      <c r="A71" s="70"/>
      <c r="B71" s="70"/>
      <c r="L71" s="29"/>
    </row>
    <row r="72" spans="1:12" ht="13">
      <c r="A72" s="70"/>
      <c r="B72" s="70"/>
      <c r="L72" s="29"/>
    </row>
    <row r="73" spans="1:12" ht="13">
      <c r="A73" s="70"/>
      <c r="B73" s="70"/>
      <c r="L73" s="29"/>
    </row>
    <row r="74" spans="1:12" ht="13">
      <c r="A74" s="70"/>
      <c r="B74" s="70"/>
      <c r="L74" s="29"/>
    </row>
    <row r="75" spans="1:12" ht="13">
      <c r="A75" s="70"/>
      <c r="B75" s="70"/>
      <c r="L75" s="29"/>
    </row>
    <row r="76" spans="1:12" ht="13">
      <c r="A76" s="70"/>
      <c r="B76" s="70"/>
      <c r="L76" s="29"/>
    </row>
    <row r="77" spans="1:12" ht="13">
      <c r="A77" s="70"/>
      <c r="B77" s="70"/>
      <c r="L77" s="29"/>
    </row>
    <row r="78" spans="1:12" ht="13">
      <c r="A78" s="70"/>
      <c r="B78" s="70"/>
      <c r="L78" s="29"/>
    </row>
    <row r="79" spans="1:12" ht="13">
      <c r="A79" s="70"/>
      <c r="B79" s="70"/>
      <c r="L79" s="29"/>
    </row>
    <row r="80" spans="1:12" ht="13">
      <c r="A80" s="70"/>
      <c r="B80" s="70"/>
      <c r="L80" s="29"/>
    </row>
    <row r="81" spans="1:12" ht="13">
      <c r="A81" s="70"/>
      <c r="B81" s="70"/>
      <c r="L81" s="29"/>
    </row>
    <row r="82" spans="1:12" ht="13">
      <c r="A82" s="70"/>
      <c r="B82" s="70"/>
      <c r="L82" s="29"/>
    </row>
    <row r="83" spans="1:12" ht="13">
      <c r="A83" s="70"/>
      <c r="B83" s="70"/>
      <c r="L83" s="29"/>
    </row>
    <row r="84" spans="1:12" ht="13">
      <c r="A84" s="70"/>
      <c r="B84" s="70"/>
      <c r="L84" s="29"/>
    </row>
    <row r="85" spans="1:12" ht="13">
      <c r="A85" s="70"/>
      <c r="B85" s="70"/>
      <c r="L85" s="29"/>
    </row>
    <row r="86" spans="1:12" ht="13">
      <c r="A86" s="70"/>
      <c r="B86" s="70"/>
      <c r="L86" s="29"/>
    </row>
    <row r="87" spans="1:12" ht="13">
      <c r="A87" s="70"/>
      <c r="B87" s="70"/>
      <c r="L87" s="29"/>
    </row>
    <row r="88" spans="1:12" ht="13">
      <c r="A88" s="70"/>
      <c r="B88" s="70"/>
      <c r="L88" s="29"/>
    </row>
    <row r="89" spans="1:12" ht="13">
      <c r="A89" s="70"/>
      <c r="B89" s="70"/>
      <c r="L89" s="29"/>
    </row>
    <row r="90" spans="1:12" ht="13">
      <c r="A90" s="70"/>
      <c r="B90" s="70"/>
      <c r="L90" s="29"/>
    </row>
    <row r="91" spans="1:12" ht="13">
      <c r="A91" s="70"/>
      <c r="B91" s="70"/>
      <c r="L91" s="29"/>
    </row>
    <row r="92" spans="1:12" ht="13">
      <c r="A92" s="70"/>
      <c r="B92" s="70"/>
      <c r="L92" s="29"/>
    </row>
    <row r="93" spans="1:12" ht="13">
      <c r="A93" s="70"/>
      <c r="B93" s="70"/>
      <c r="L93" s="29"/>
    </row>
    <row r="94" spans="1:12" ht="13">
      <c r="A94" s="70"/>
      <c r="B94" s="70"/>
      <c r="L94" s="29"/>
    </row>
    <row r="95" spans="1:12" ht="13">
      <c r="A95" s="70"/>
      <c r="B95" s="70"/>
      <c r="L95" s="29"/>
    </row>
    <row r="96" spans="1:12" ht="13">
      <c r="A96" s="70"/>
      <c r="B96" s="70"/>
      <c r="L96" s="29"/>
    </row>
    <row r="97" spans="1:12" ht="13">
      <c r="A97" s="70"/>
      <c r="B97" s="70"/>
      <c r="L97" s="29"/>
    </row>
    <row r="98" spans="1:12" ht="13">
      <c r="A98" s="70"/>
      <c r="B98" s="70"/>
      <c r="L98" s="29"/>
    </row>
    <row r="99" spans="1:12" ht="13">
      <c r="A99" s="70"/>
      <c r="B99" s="70"/>
      <c r="L99" s="29"/>
    </row>
    <row r="100" spans="1:12" ht="13">
      <c r="A100" s="70"/>
      <c r="B100" s="70"/>
      <c r="L100" s="29"/>
    </row>
    <row r="101" spans="1:12" ht="13">
      <c r="A101" s="70"/>
      <c r="B101" s="70"/>
      <c r="L101" s="29"/>
    </row>
    <row r="102" spans="1:12" ht="13">
      <c r="A102" s="70"/>
      <c r="B102" s="70"/>
      <c r="L102" s="29"/>
    </row>
    <row r="103" spans="1:12" ht="13">
      <c r="A103" s="70"/>
      <c r="B103" s="70"/>
      <c r="L103" s="29"/>
    </row>
    <row r="104" spans="1:12" ht="13">
      <c r="A104" s="70"/>
      <c r="B104" s="70"/>
      <c r="L104" s="29"/>
    </row>
    <row r="105" spans="1:12" ht="13">
      <c r="A105" s="70"/>
      <c r="B105" s="70"/>
      <c r="L105" s="29"/>
    </row>
    <row r="106" spans="1:12" ht="13">
      <c r="A106" s="70"/>
      <c r="B106" s="70"/>
      <c r="L106" s="29"/>
    </row>
    <row r="107" spans="1:12" ht="13">
      <c r="A107" s="70"/>
      <c r="B107" s="70"/>
      <c r="L107" s="29"/>
    </row>
    <row r="108" spans="1:12" ht="13">
      <c r="A108" s="70"/>
      <c r="B108" s="70"/>
      <c r="L108" s="29"/>
    </row>
    <row r="109" spans="1:12" ht="13">
      <c r="A109" s="70"/>
      <c r="B109" s="70"/>
      <c r="L109" s="29"/>
    </row>
    <row r="110" spans="1:12" ht="13">
      <c r="A110" s="70"/>
      <c r="B110" s="70"/>
      <c r="L110" s="29"/>
    </row>
    <row r="111" spans="1:12" ht="13">
      <c r="A111" s="70"/>
      <c r="B111" s="70"/>
      <c r="L111" s="29"/>
    </row>
    <row r="112" spans="1:12" ht="13">
      <c r="A112" s="70"/>
      <c r="B112" s="70"/>
      <c r="L112" s="29"/>
    </row>
    <row r="113" spans="1:12" ht="13">
      <c r="A113" s="70"/>
      <c r="B113" s="70"/>
      <c r="L113" s="29"/>
    </row>
    <row r="114" spans="1:12" ht="13">
      <c r="A114" s="70"/>
      <c r="B114" s="70"/>
      <c r="L114" s="29"/>
    </row>
    <row r="115" spans="1:12" ht="13">
      <c r="A115" s="70"/>
      <c r="B115" s="70"/>
      <c r="L115" s="29"/>
    </row>
    <row r="116" spans="1:12" ht="13">
      <c r="A116" s="70"/>
      <c r="B116" s="70"/>
      <c r="L116" s="29"/>
    </row>
    <row r="117" spans="1:12" ht="13">
      <c r="A117" s="70"/>
      <c r="B117" s="70"/>
      <c r="L117" s="29"/>
    </row>
    <row r="118" spans="1:12" ht="13">
      <c r="A118" s="70"/>
      <c r="B118" s="70"/>
      <c r="L118" s="29"/>
    </row>
    <row r="119" spans="1:12" ht="13">
      <c r="A119" s="70"/>
      <c r="B119" s="70"/>
      <c r="L119" s="29"/>
    </row>
    <row r="120" spans="1:12" ht="13">
      <c r="A120" s="70"/>
      <c r="B120" s="70"/>
      <c r="L120" s="29"/>
    </row>
    <row r="121" spans="1:12" ht="13">
      <c r="A121" s="70"/>
      <c r="B121" s="70"/>
      <c r="L121" s="29"/>
    </row>
    <row r="122" spans="1:12" ht="13">
      <c r="A122" s="70"/>
      <c r="B122" s="70"/>
      <c r="L122" s="29"/>
    </row>
    <row r="123" spans="1:12" ht="13">
      <c r="A123" s="70"/>
      <c r="B123" s="70"/>
      <c r="L123" s="29"/>
    </row>
    <row r="124" spans="1:12" ht="13">
      <c r="A124" s="70"/>
      <c r="B124" s="70"/>
      <c r="L124" s="29"/>
    </row>
    <row r="125" spans="1:12" ht="13">
      <c r="A125" s="70"/>
      <c r="B125" s="70"/>
      <c r="L125" s="29"/>
    </row>
    <row r="126" spans="1:12" ht="13">
      <c r="A126" s="70"/>
      <c r="B126" s="70"/>
      <c r="L126" s="29"/>
    </row>
    <row r="127" spans="1:12" ht="13">
      <c r="A127" s="70"/>
      <c r="B127" s="70"/>
      <c r="L127" s="29"/>
    </row>
    <row r="128" spans="1:12" ht="13">
      <c r="A128" s="70"/>
      <c r="B128" s="70"/>
      <c r="L128" s="29"/>
    </row>
    <row r="129" spans="1:12" ht="13">
      <c r="A129" s="70"/>
      <c r="B129" s="70"/>
      <c r="L129" s="29"/>
    </row>
    <row r="130" spans="1:12" ht="13">
      <c r="A130" s="70"/>
      <c r="B130" s="70"/>
      <c r="L130" s="29"/>
    </row>
    <row r="131" spans="1:12" ht="13">
      <c r="A131" s="70"/>
      <c r="B131" s="70"/>
      <c r="L131" s="29"/>
    </row>
    <row r="132" spans="1:12" ht="13">
      <c r="A132" s="70"/>
      <c r="B132" s="70"/>
      <c r="L132" s="29"/>
    </row>
    <row r="133" spans="1:12" ht="13">
      <c r="A133" s="70"/>
      <c r="B133" s="70"/>
      <c r="L133" s="29"/>
    </row>
    <row r="134" spans="1:12" ht="13">
      <c r="A134" s="70"/>
      <c r="B134" s="70"/>
      <c r="L134" s="29"/>
    </row>
    <row r="135" spans="1:12" ht="13">
      <c r="A135" s="70"/>
      <c r="B135" s="70"/>
      <c r="L135" s="29"/>
    </row>
    <row r="136" spans="1:12" ht="13">
      <c r="A136" s="70"/>
      <c r="B136" s="70"/>
      <c r="L136" s="29"/>
    </row>
    <row r="137" spans="1:12" ht="13">
      <c r="A137" s="70"/>
      <c r="B137" s="70"/>
      <c r="L137" s="29"/>
    </row>
    <row r="138" spans="1:12" ht="13">
      <c r="A138" s="70"/>
      <c r="B138" s="70"/>
      <c r="L138" s="29"/>
    </row>
    <row r="139" spans="1:12" ht="13">
      <c r="A139" s="70"/>
      <c r="B139" s="70"/>
      <c r="L139" s="29"/>
    </row>
    <row r="140" spans="1:12" ht="13">
      <c r="A140" s="70"/>
      <c r="B140" s="70"/>
      <c r="L140" s="29"/>
    </row>
    <row r="141" spans="1:12" ht="13">
      <c r="A141" s="70"/>
      <c r="B141" s="70"/>
      <c r="L141" s="29"/>
    </row>
    <row r="142" spans="1:12" ht="13">
      <c r="A142" s="70"/>
      <c r="B142" s="70"/>
      <c r="L142" s="29"/>
    </row>
    <row r="143" spans="1:12" ht="13">
      <c r="A143" s="70"/>
      <c r="B143" s="70"/>
      <c r="L143" s="29"/>
    </row>
    <row r="144" spans="1:12" ht="13">
      <c r="A144" s="70"/>
      <c r="B144" s="70"/>
      <c r="L144" s="29"/>
    </row>
    <row r="145" spans="1:12" ht="13">
      <c r="A145" s="70"/>
      <c r="B145" s="70"/>
      <c r="L145" s="29"/>
    </row>
    <row r="146" spans="1:12" ht="13">
      <c r="A146" s="70"/>
      <c r="B146" s="70"/>
      <c r="L146" s="29"/>
    </row>
    <row r="147" spans="1:12" ht="13">
      <c r="A147" s="70"/>
      <c r="B147" s="70"/>
      <c r="L147" s="29"/>
    </row>
    <row r="148" spans="1:12" ht="13">
      <c r="A148" s="70"/>
      <c r="B148" s="70"/>
      <c r="L148" s="29"/>
    </row>
    <row r="149" spans="1:12" ht="13">
      <c r="A149" s="70"/>
      <c r="B149" s="70"/>
      <c r="L149" s="29"/>
    </row>
    <row r="150" spans="1:12" ht="13">
      <c r="A150" s="70"/>
      <c r="B150" s="70"/>
      <c r="L150" s="29"/>
    </row>
    <row r="151" spans="1:12" ht="13">
      <c r="A151" s="70"/>
      <c r="B151" s="70"/>
      <c r="L151" s="29"/>
    </row>
    <row r="152" spans="1:12" ht="13">
      <c r="A152" s="70"/>
      <c r="B152" s="70"/>
      <c r="L152" s="29"/>
    </row>
    <row r="153" spans="1:12" ht="13">
      <c r="A153" s="70"/>
      <c r="B153" s="70"/>
      <c r="L153" s="29"/>
    </row>
    <row r="154" spans="1:12" ht="13">
      <c r="A154" s="70"/>
      <c r="B154" s="70"/>
      <c r="L154" s="29"/>
    </row>
    <row r="155" spans="1:12" ht="13">
      <c r="A155" s="70"/>
      <c r="B155" s="70"/>
      <c r="L155" s="29"/>
    </row>
    <row r="156" spans="1:12" ht="13">
      <c r="A156" s="70"/>
      <c r="B156" s="70"/>
      <c r="L156" s="29"/>
    </row>
    <row r="157" spans="1:12" ht="13">
      <c r="A157" s="70"/>
      <c r="B157" s="70"/>
      <c r="L157" s="29"/>
    </row>
    <row r="158" spans="1:12" ht="13">
      <c r="A158" s="70"/>
      <c r="B158" s="70"/>
      <c r="L158" s="29"/>
    </row>
    <row r="159" spans="1:12" ht="13">
      <c r="A159" s="70"/>
      <c r="B159" s="70"/>
      <c r="L159" s="29"/>
    </row>
    <row r="160" spans="1:12" ht="13">
      <c r="A160" s="70"/>
      <c r="B160" s="70"/>
      <c r="L160" s="29"/>
    </row>
    <row r="161" spans="1:12" ht="13">
      <c r="A161" s="70"/>
      <c r="B161" s="70"/>
      <c r="L161" s="29"/>
    </row>
    <row r="162" spans="1:12" ht="13">
      <c r="A162" s="70"/>
      <c r="B162" s="70"/>
      <c r="L162" s="29"/>
    </row>
    <row r="163" spans="1:12" ht="13">
      <c r="A163" s="70"/>
      <c r="B163" s="70"/>
      <c r="L163" s="29"/>
    </row>
    <row r="164" spans="1:12" ht="13">
      <c r="A164" s="70"/>
      <c r="B164" s="70"/>
      <c r="L164" s="29"/>
    </row>
    <row r="165" spans="1:12" ht="13">
      <c r="A165" s="70"/>
      <c r="B165" s="70"/>
      <c r="L165" s="29"/>
    </row>
    <row r="166" spans="1:12" ht="13">
      <c r="A166" s="70"/>
      <c r="B166" s="70"/>
      <c r="L166" s="29"/>
    </row>
    <row r="167" spans="1:12" ht="13">
      <c r="A167" s="70"/>
      <c r="B167" s="70"/>
      <c r="L167" s="29"/>
    </row>
    <row r="168" spans="1:12" ht="13">
      <c r="A168" s="70"/>
      <c r="B168" s="70"/>
      <c r="L168" s="29"/>
    </row>
    <row r="169" spans="1:12" ht="13">
      <c r="A169" s="70"/>
      <c r="B169" s="70"/>
      <c r="L169" s="29"/>
    </row>
    <row r="170" spans="1:12" ht="13">
      <c r="A170" s="70"/>
      <c r="B170" s="70"/>
      <c r="L170" s="29"/>
    </row>
    <row r="171" spans="1:12" ht="13">
      <c r="A171" s="70"/>
      <c r="B171" s="70"/>
      <c r="L171" s="29"/>
    </row>
    <row r="172" spans="1:12" ht="13">
      <c r="A172" s="70"/>
      <c r="B172" s="70"/>
      <c r="L172" s="29"/>
    </row>
    <row r="173" spans="1:12" ht="13">
      <c r="A173" s="70"/>
      <c r="B173" s="70"/>
      <c r="L173" s="29"/>
    </row>
    <row r="174" spans="1:12" ht="13">
      <c r="A174" s="70"/>
      <c r="B174" s="70"/>
      <c r="L174" s="29"/>
    </row>
    <row r="175" spans="1:12" ht="13">
      <c r="A175" s="70"/>
      <c r="B175" s="70"/>
      <c r="L175" s="29"/>
    </row>
    <row r="176" spans="1:12" ht="13">
      <c r="A176" s="70"/>
      <c r="B176" s="70"/>
      <c r="L176" s="29"/>
    </row>
    <row r="177" spans="1:12" ht="13">
      <c r="A177" s="70"/>
      <c r="B177" s="70"/>
      <c r="L177" s="29"/>
    </row>
    <row r="178" spans="1:12" ht="13">
      <c r="A178" s="70"/>
      <c r="B178" s="70"/>
      <c r="L178" s="29"/>
    </row>
    <row r="179" spans="1:12" ht="13">
      <c r="A179" s="70"/>
      <c r="B179" s="70"/>
      <c r="L179" s="29"/>
    </row>
    <row r="180" spans="1:12" ht="13">
      <c r="A180" s="70"/>
      <c r="B180" s="70"/>
      <c r="L180" s="29"/>
    </row>
    <row r="181" spans="1:12" ht="13">
      <c r="A181" s="70"/>
      <c r="B181" s="70"/>
      <c r="L181" s="29"/>
    </row>
    <row r="182" spans="1:12" ht="13">
      <c r="A182" s="70"/>
      <c r="B182" s="70"/>
      <c r="L182" s="29"/>
    </row>
    <row r="183" spans="1:12" ht="13">
      <c r="A183" s="70"/>
      <c r="B183" s="70"/>
      <c r="L183" s="29"/>
    </row>
    <row r="184" spans="1:12" ht="13">
      <c r="A184" s="70"/>
      <c r="B184" s="70"/>
      <c r="L184" s="29"/>
    </row>
    <row r="185" spans="1:12" ht="13">
      <c r="A185" s="70"/>
      <c r="B185" s="70"/>
      <c r="L185" s="29"/>
    </row>
    <row r="186" spans="1:12" ht="13">
      <c r="A186" s="70"/>
      <c r="B186" s="70"/>
      <c r="L186" s="29"/>
    </row>
    <row r="187" spans="1:12" ht="13">
      <c r="A187" s="70"/>
      <c r="B187" s="70"/>
      <c r="L187" s="29"/>
    </row>
    <row r="188" spans="1:12" ht="13">
      <c r="A188" s="70"/>
      <c r="B188" s="70"/>
      <c r="L188" s="29"/>
    </row>
    <row r="189" spans="1:12" ht="13">
      <c r="A189" s="70"/>
      <c r="B189" s="70"/>
      <c r="L189" s="29"/>
    </row>
    <row r="190" spans="1:12" ht="13">
      <c r="A190" s="70"/>
      <c r="B190" s="70"/>
      <c r="L190" s="29"/>
    </row>
    <row r="191" spans="1:12" ht="13">
      <c r="A191" s="70"/>
      <c r="B191" s="70"/>
      <c r="L191" s="29"/>
    </row>
    <row r="192" spans="1:12" ht="13">
      <c r="A192" s="70"/>
      <c r="B192" s="70"/>
      <c r="L192" s="29"/>
    </row>
    <row r="193" spans="1:12" ht="13">
      <c r="A193" s="70"/>
      <c r="B193" s="70"/>
      <c r="L193" s="29"/>
    </row>
    <row r="194" spans="1:12" ht="13">
      <c r="A194" s="70"/>
      <c r="B194" s="70"/>
      <c r="L194" s="29"/>
    </row>
    <row r="195" spans="1:12" ht="13">
      <c r="A195" s="70"/>
      <c r="B195" s="70"/>
      <c r="L195" s="29"/>
    </row>
    <row r="196" spans="1:12" ht="13">
      <c r="A196" s="70"/>
      <c r="B196" s="70"/>
      <c r="L196" s="29"/>
    </row>
    <row r="197" spans="1:12" ht="13">
      <c r="A197" s="70"/>
      <c r="B197" s="70"/>
      <c r="L197" s="29"/>
    </row>
    <row r="198" spans="1:12" ht="13">
      <c r="A198" s="70"/>
      <c r="B198" s="70"/>
      <c r="L198" s="29"/>
    </row>
    <row r="199" spans="1:12" ht="13">
      <c r="A199" s="70"/>
      <c r="B199" s="70"/>
      <c r="L199" s="29"/>
    </row>
    <row r="200" spans="1:12" ht="13">
      <c r="A200" s="70"/>
      <c r="B200" s="70"/>
      <c r="L200" s="29"/>
    </row>
    <row r="201" spans="1:12" ht="13">
      <c r="A201" s="70"/>
      <c r="B201" s="70"/>
      <c r="L201" s="29"/>
    </row>
    <row r="202" spans="1:12" ht="13">
      <c r="A202" s="70"/>
      <c r="B202" s="70"/>
      <c r="L202" s="29"/>
    </row>
    <row r="203" spans="1:12" ht="13">
      <c r="A203" s="70"/>
      <c r="B203" s="70"/>
      <c r="L203" s="29"/>
    </row>
    <row r="204" spans="1:12" ht="13">
      <c r="A204" s="70"/>
      <c r="B204" s="70"/>
      <c r="L204" s="29"/>
    </row>
    <row r="205" spans="1:12" ht="13">
      <c r="A205" s="70"/>
      <c r="B205" s="70"/>
      <c r="L205" s="29"/>
    </row>
    <row r="206" spans="1:12" ht="13">
      <c r="A206" s="70"/>
      <c r="B206" s="70"/>
      <c r="L206" s="29"/>
    </row>
    <row r="207" spans="1:12" ht="13">
      <c r="A207" s="70"/>
      <c r="B207" s="70"/>
      <c r="L207" s="29"/>
    </row>
    <row r="208" spans="1:12" ht="13">
      <c r="A208" s="70"/>
      <c r="B208" s="70"/>
      <c r="L208" s="29"/>
    </row>
    <row r="209" spans="1:12" ht="13">
      <c r="A209" s="70"/>
      <c r="B209" s="70"/>
      <c r="L209" s="29"/>
    </row>
    <row r="210" spans="1:12" ht="13">
      <c r="A210" s="70"/>
      <c r="B210" s="70"/>
      <c r="L210" s="29"/>
    </row>
    <row r="211" spans="1:12" ht="13">
      <c r="A211" s="70"/>
      <c r="B211" s="70"/>
      <c r="L211" s="29"/>
    </row>
    <row r="212" spans="1:12" ht="13">
      <c r="A212" s="70"/>
      <c r="B212" s="70"/>
      <c r="L212" s="29"/>
    </row>
    <row r="213" spans="1:12" ht="13">
      <c r="A213" s="70"/>
      <c r="B213" s="70"/>
      <c r="L213" s="29"/>
    </row>
    <row r="214" spans="1:12" ht="13">
      <c r="A214" s="70"/>
      <c r="B214" s="70"/>
      <c r="L214" s="29"/>
    </row>
    <row r="215" spans="1:12" ht="13">
      <c r="A215" s="70"/>
      <c r="B215" s="70"/>
      <c r="L215" s="29"/>
    </row>
    <row r="216" spans="1:12" ht="13">
      <c r="A216" s="70"/>
      <c r="B216" s="70"/>
      <c r="L216" s="29"/>
    </row>
    <row r="217" spans="1:12" ht="13">
      <c r="A217" s="70"/>
      <c r="B217" s="70"/>
      <c r="L217" s="29"/>
    </row>
    <row r="218" spans="1:12" ht="13">
      <c r="A218" s="70"/>
      <c r="B218" s="70"/>
      <c r="L218" s="29"/>
    </row>
    <row r="219" spans="1:12" ht="13">
      <c r="A219" s="70"/>
      <c r="B219" s="70"/>
      <c r="L219" s="29"/>
    </row>
    <row r="220" spans="1:12" ht="13">
      <c r="A220" s="70"/>
      <c r="B220" s="70"/>
      <c r="L220" s="29"/>
    </row>
    <row r="221" spans="1:12" ht="13">
      <c r="A221" s="70"/>
      <c r="B221" s="70"/>
      <c r="L221" s="29"/>
    </row>
    <row r="222" spans="1:12" ht="13">
      <c r="A222" s="70"/>
      <c r="B222" s="70"/>
      <c r="L222" s="29"/>
    </row>
    <row r="223" spans="1:12" ht="13">
      <c r="A223" s="70"/>
      <c r="B223" s="70"/>
      <c r="L223" s="29"/>
    </row>
    <row r="224" spans="1:12" ht="13">
      <c r="A224" s="70"/>
      <c r="B224" s="70"/>
      <c r="L224" s="29"/>
    </row>
    <row r="225" spans="1:12" ht="13">
      <c r="A225" s="70"/>
      <c r="B225" s="70"/>
      <c r="L225" s="29"/>
    </row>
    <row r="226" spans="1:12" ht="13">
      <c r="A226" s="70"/>
      <c r="B226" s="70"/>
      <c r="L226" s="29"/>
    </row>
    <row r="227" spans="1:12" ht="13">
      <c r="A227" s="70"/>
      <c r="B227" s="70"/>
      <c r="L227" s="29"/>
    </row>
    <row r="228" spans="1:12" ht="13">
      <c r="A228" s="70"/>
      <c r="B228" s="70"/>
      <c r="L228" s="29"/>
    </row>
    <row r="229" spans="1:12" ht="13">
      <c r="A229" s="70"/>
      <c r="B229" s="70"/>
      <c r="L229" s="29"/>
    </row>
    <row r="230" spans="1:12" ht="13">
      <c r="A230" s="70"/>
      <c r="B230" s="70"/>
      <c r="L230" s="29"/>
    </row>
    <row r="231" spans="1:12" ht="13">
      <c r="A231" s="70"/>
      <c r="B231" s="70"/>
      <c r="L231" s="29"/>
    </row>
    <row r="232" spans="1:12" ht="13">
      <c r="A232" s="70"/>
      <c r="B232" s="70"/>
      <c r="L232" s="29"/>
    </row>
    <row r="233" spans="1:12" ht="13">
      <c r="A233" s="70"/>
      <c r="B233" s="70"/>
      <c r="L233" s="29"/>
    </row>
    <row r="234" spans="1:12" ht="13">
      <c r="A234" s="70"/>
      <c r="B234" s="70"/>
      <c r="L234" s="29"/>
    </row>
    <row r="235" spans="1:12" ht="13">
      <c r="A235" s="70"/>
      <c r="B235" s="70"/>
      <c r="L235" s="29"/>
    </row>
    <row r="236" spans="1:12" ht="13">
      <c r="A236" s="70"/>
      <c r="B236" s="70"/>
      <c r="L236" s="29"/>
    </row>
    <row r="237" spans="1:12" ht="13">
      <c r="A237" s="70"/>
      <c r="B237" s="70"/>
      <c r="L237" s="29"/>
    </row>
    <row r="238" spans="1:12" ht="13">
      <c r="A238" s="70"/>
      <c r="B238" s="70"/>
      <c r="L238" s="29"/>
    </row>
    <row r="239" spans="1:12" ht="13">
      <c r="A239" s="70"/>
      <c r="B239" s="70"/>
      <c r="L239" s="29"/>
    </row>
    <row r="240" spans="1:12" ht="13">
      <c r="A240" s="70"/>
      <c r="B240" s="70"/>
      <c r="L240" s="29"/>
    </row>
    <row r="241" spans="1:12" ht="13">
      <c r="A241" s="70"/>
      <c r="B241" s="70"/>
      <c r="L241" s="29"/>
    </row>
    <row r="242" spans="1:12" ht="13">
      <c r="A242" s="70"/>
      <c r="B242" s="70"/>
      <c r="L242" s="29"/>
    </row>
    <row r="243" spans="1:12" ht="13">
      <c r="A243" s="70"/>
      <c r="B243" s="70"/>
      <c r="L243" s="29"/>
    </row>
    <row r="244" spans="1:12" ht="13">
      <c r="A244" s="70"/>
      <c r="B244" s="70"/>
      <c r="L244" s="29"/>
    </row>
    <row r="245" spans="1:12" ht="13">
      <c r="A245" s="70"/>
      <c r="B245" s="70"/>
      <c r="L245" s="29"/>
    </row>
    <row r="246" spans="1:12" ht="13">
      <c r="A246" s="70"/>
      <c r="B246" s="70"/>
      <c r="L246" s="29"/>
    </row>
    <row r="247" spans="1:12" ht="13">
      <c r="A247" s="70"/>
      <c r="B247" s="70"/>
      <c r="L247" s="29"/>
    </row>
    <row r="248" spans="1:12" ht="13">
      <c r="A248" s="70"/>
      <c r="B248" s="70"/>
      <c r="L248" s="29"/>
    </row>
    <row r="249" spans="1:12" ht="13">
      <c r="A249" s="70"/>
      <c r="B249" s="70"/>
      <c r="L249" s="29"/>
    </row>
    <row r="250" spans="1:12" ht="13">
      <c r="A250" s="70"/>
      <c r="B250" s="70"/>
      <c r="L250" s="29"/>
    </row>
    <row r="251" spans="1:12" ht="13">
      <c r="A251" s="70"/>
      <c r="B251" s="70"/>
      <c r="L251" s="29"/>
    </row>
    <row r="252" spans="1:12" ht="13">
      <c r="A252" s="70"/>
      <c r="B252" s="70"/>
      <c r="L252" s="29"/>
    </row>
    <row r="253" spans="1:12" ht="13">
      <c r="A253" s="70"/>
      <c r="B253" s="70"/>
      <c r="L253" s="29"/>
    </row>
    <row r="254" spans="1:12" ht="13">
      <c r="A254" s="70"/>
      <c r="B254" s="70"/>
      <c r="L254" s="29"/>
    </row>
    <row r="255" spans="1:12" ht="13">
      <c r="A255" s="70"/>
      <c r="B255" s="70"/>
      <c r="L255" s="29"/>
    </row>
    <row r="256" spans="1:12" ht="13">
      <c r="A256" s="70"/>
      <c r="B256" s="70"/>
      <c r="L256" s="29"/>
    </row>
    <row r="257" spans="1:12" ht="13">
      <c r="A257" s="70"/>
      <c r="B257" s="70"/>
      <c r="L257" s="29"/>
    </row>
    <row r="258" spans="1:12" ht="13">
      <c r="A258" s="70"/>
      <c r="B258" s="70"/>
      <c r="L258" s="29"/>
    </row>
    <row r="259" spans="1:12" ht="13">
      <c r="A259" s="70"/>
      <c r="B259" s="70"/>
      <c r="L259" s="29"/>
    </row>
    <row r="260" spans="1:12" ht="13">
      <c r="A260" s="70"/>
      <c r="B260" s="70"/>
      <c r="L260" s="29"/>
    </row>
    <row r="261" spans="1:12" ht="13">
      <c r="A261" s="70"/>
      <c r="B261" s="70"/>
      <c r="L261" s="29"/>
    </row>
    <row r="262" spans="1:12" ht="13">
      <c r="A262" s="70"/>
      <c r="B262" s="70"/>
      <c r="L262" s="29"/>
    </row>
    <row r="263" spans="1:12" ht="13">
      <c r="A263" s="70"/>
      <c r="B263" s="70"/>
      <c r="L263" s="29"/>
    </row>
    <row r="264" spans="1:12" ht="13">
      <c r="A264" s="70"/>
      <c r="B264" s="70"/>
      <c r="L264" s="29"/>
    </row>
    <row r="265" spans="1:12" ht="13">
      <c r="A265" s="70"/>
      <c r="B265" s="70"/>
      <c r="L265" s="29"/>
    </row>
    <row r="266" spans="1:12" ht="13">
      <c r="A266" s="70"/>
      <c r="B266" s="70"/>
      <c r="L266" s="29"/>
    </row>
    <row r="267" spans="1:12" ht="13">
      <c r="A267" s="70"/>
      <c r="B267" s="70"/>
      <c r="L267" s="29"/>
    </row>
    <row r="268" spans="1:12" ht="13">
      <c r="A268" s="70"/>
      <c r="B268" s="70"/>
      <c r="L268" s="29"/>
    </row>
    <row r="269" spans="1:12" ht="13">
      <c r="A269" s="70"/>
      <c r="B269" s="70"/>
      <c r="L269" s="29"/>
    </row>
    <row r="270" spans="1:12" ht="13">
      <c r="A270" s="70"/>
      <c r="B270" s="70"/>
      <c r="L270" s="29"/>
    </row>
    <row r="271" spans="1:12" ht="13">
      <c r="A271" s="70"/>
      <c r="B271" s="70"/>
      <c r="L271" s="29"/>
    </row>
    <row r="272" spans="1:12" ht="13">
      <c r="A272" s="70"/>
      <c r="B272" s="70"/>
      <c r="L272" s="29"/>
    </row>
    <row r="273" spans="1:12" ht="13">
      <c r="A273" s="70"/>
      <c r="B273" s="70"/>
      <c r="L273" s="29"/>
    </row>
    <row r="274" spans="1:12" ht="13">
      <c r="A274" s="70"/>
      <c r="B274" s="70"/>
      <c r="L274" s="29"/>
    </row>
    <row r="275" spans="1:12" ht="13">
      <c r="A275" s="70"/>
      <c r="B275" s="70"/>
      <c r="L275" s="29"/>
    </row>
    <row r="276" spans="1:12" ht="13">
      <c r="A276" s="70"/>
      <c r="B276" s="70"/>
      <c r="L276" s="29"/>
    </row>
    <row r="277" spans="1:12" ht="13">
      <c r="A277" s="70"/>
      <c r="B277" s="70"/>
      <c r="L277" s="29"/>
    </row>
    <row r="278" spans="1:12" ht="13">
      <c r="A278" s="70"/>
      <c r="B278" s="70"/>
      <c r="L278" s="29"/>
    </row>
    <row r="279" spans="1:12" ht="13">
      <c r="A279" s="70"/>
      <c r="B279" s="70"/>
      <c r="L279" s="29"/>
    </row>
    <row r="280" spans="1:12" ht="13">
      <c r="A280" s="70"/>
      <c r="B280" s="70"/>
      <c r="L280" s="29"/>
    </row>
    <row r="281" spans="1:12" ht="13">
      <c r="A281" s="70"/>
      <c r="B281" s="70"/>
      <c r="L281" s="29"/>
    </row>
    <row r="282" spans="1:12" ht="13">
      <c r="A282" s="70"/>
      <c r="B282" s="70"/>
      <c r="L282" s="29"/>
    </row>
    <row r="283" spans="1:12" ht="13">
      <c r="A283" s="70"/>
      <c r="B283" s="70"/>
      <c r="L283" s="29"/>
    </row>
    <row r="284" spans="1:12" ht="13">
      <c r="A284" s="70"/>
      <c r="B284" s="70"/>
      <c r="L284" s="29"/>
    </row>
    <row r="285" spans="1:12" ht="13">
      <c r="A285" s="70"/>
      <c r="B285" s="70"/>
      <c r="L285" s="29"/>
    </row>
    <row r="286" spans="1:12" ht="13">
      <c r="A286" s="70"/>
      <c r="B286" s="70"/>
      <c r="L286" s="29"/>
    </row>
    <row r="287" spans="1:12" ht="13">
      <c r="A287" s="70"/>
      <c r="B287" s="70"/>
      <c r="L287" s="29"/>
    </row>
    <row r="288" spans="1:12" ht="13">
      <c r="A288" s="70"/>
      <c r="B288" s="70"/>
      <c r="L288" s="29"/>
    </row>
    <row r="289" spans="1:12" ht="13">
      <c r="A289" s="70"/>
      <c r="B289" s="70"/>
      <c r="L289" s="29"/>
    </row>
    <row r="290" spans="1:12" ht="13">
      <c r="A290" s="70"/>
      <c r="B290" s="70"/>
      <c r="L290" s="29"/>
    </row>
    <row r="291" spans="1:12" ht="13">
      <c r="A291" s="70"/>
      <c r="B291" s="70"/>
      <c r="L291" s="29"/>
    </row>
    <row r="292" spans="1:12" ht="13">
      <c r="A292" s="70"/>
      <c r="B292" s="70"/>
      <c r="L292" s="29"/>
    </row>
    <row r="293" spans="1:12" ht="13">
      <c r="A293" s="70"/>
      <c r="B293" s="70"/>
      <c r="L293" s="29"/>
    </row>
    <row r="294" spans="1:12" ht="13">
      <c r="A294" s="70"/>
      <c r="B294" s="70"/>
      <c r="L294" s="29"/>
    </row>
    <row r="295" spans="1:12" ht="13">
      <c r="A295" s="70"/>
      <c r="B295" s="70"/>
      <c r="L295" s="29"/>
    </row>
    <row r="296" spans="1:12" ht="13">
      <c r="A296" s="70"/>
      <c r="B296" s="70"/>
      <c r="L296" s="29"/>
    </row>
    <row r="297" spans="1:12" ht="13">
      <c r="A297" s="70"/>
      <c r="B297" s="70"/>
      <c r="L297" s="29"/>
    </row>
    <row r="298" spans="1:12" ht="13">
      <c r="A298" s="70"/>
      <c r="B298" s="70"/>
      <c r="L298" s="29"/>
    </row>
    <row r="299" spans="1:12" ht="13">
      <c r="A299" s="70"/>
      <c r="B299" s="70"/>
      <c r="L299" s="29"/>
    </row>
    <row r="300" spans="1:12" ht="13">
      <c r="A300" s="70"/>
      <c r="B300" s="70"/>
      <c r="L300" s="29"/>
    </row>
    <row r="301" spans="1:12" ht="13">
      <c r="A301" s="70"/>
      <c r="B301" s="70"/>
      <c r="L301" s="29"/>
    </row>
    <row r="302" spans="1:12" ht="13">
      <c r="A302" s="70"/>
      <c r="B302" s="70"/>
      <c r="L302" s="29"/>
    </row>
    <row r="303" spans="1:12" ht="13">
      <c r="A303" s="70"/>
      <c r="B303" s="70"/>
      <c r="L303" s="29"/>
    </row>
    <row r="304" spans="1:12" ht="13">
      <c r="A304" s="70"/>
      <c r="B304" s="70"/>
      <c r="L304" s="29"/>
    </row>
    <row r="305" spans="1:12" ht="13">
      <c r="A305" s="70"/>
      <c r="B305" s="70"/>
      <c r="L305" s="29"/>
    </row>
    <row r="306" spans="1:12" ht="13">
      <c r="A306" s="70"/>
      <c r="B306" s="70"/>
      <c r="L306" s="29"/>
    </row>
    <row r="307" spans="1:12" ht="13">
      <c r="A307" s="70"/>
      <c r="B307" s="70"/>
      <c r="L307" s="29"/>
    </row>
    <row r="308" spans="1:12" ht="13">
      <c r="A308" s="70"/>
      <c r="B308" s="70"/>
      <c r="L308" s="29"/>
    </row>
    <row r="309" spans="1:12" ht="13">
      <c r="A309" s="70"/>
      <c r="B309" s="70"/>
      <c r="L309" s="29"/>
    </row>
    <row r="310" spans="1:12" ht="13">
      <c r="A310" s="70"/>
      <c r="B310" s="70"/>
      <c r="L310" s="29"/>
    </row>
    <row r="311" spans="1:12" ht="13">
      <c r="A311" s="70"/>
      <c r="B311" s="70"/>
      <c r="L311" s="29"/>
    </row>
    <row r="312" spans="1:12" ht="13">
      <c r="A312" s="70"/>
      <c r="B312" s="70"/>
      <c r="L312" s="29"/>
    </row>
    <row r="313" spans="1:12" ht="13">
      <c r="A313" s="70"/>
      <c r="B313" s="70"/>
      <c r="L313" s="29"/>
    </row>
    <row r="314" spans="1:12" ht="13">
      <c r="A314" s="70"/>
      <c r="B314" s="70"/>
      <c r="L314" s="29"/>
    </row>
    <row r="315" spans="1:12" ht="13">
      <c r="A315" s="70"/>
      <c r="B315" s="70"/>
      <c r="L315" s="29"/>
    </row>
    <row r="316" spans="1:12" ht="13">
      <c r="A316" s="70"/>
      <c r="B316" s="70"/>
      <c r="L316" s="29"/>
    </row>
    <row r="317" spans="1:12" ht="13">
      <c r="A317" s="70"/>
      <c r="B317" s="70"/>
      <c r="L317" s="29"/>
    </row>
    <row r="318" spans="1:12" ht="13">
      <c r="A318" s="70"/>
      <c r="B318" s="70"/>
      <c r="L318" s="29"/>
    </row>
    <row r="319" spans="1:12" ht="13">
      <c r="A319" s="70"/>
      <c r="B319" s="70"/>
      <c r="L319" s="29"/>
    </row>
    <row r="320" spans="1:12" ht="13">
      <c r="A320" s="70"/>
      <c r="B320" s="70"/>
      <c r="L320" s="29"/>
    </row>
    <row r="321" spans="1:12" ht="13">
      <c r="A321" s="70"/>
      <c r="B321" s="70"/>
      <c r="L321" s="29"/>
    </row>
    <row r="322" spans="1:12" ht="13">
      <c r="A322" s="70"/>
      <c r="B322" s="70"/>
      <c r="L322" s="29"/>
    </row>
    <row r="323" spans="1:12" ht="13">
      <c r="A323" s="70"/>
      <c r="B323" s="70"/>
      <c r="L323" s="29"/>
    </row>
    <row r="324" spans="1:12" ht="13">
      <c r="A324" s="70"/>
      <c r="B324" s="70"/>
      <c r="L324" s="29"/>
    </row>
    <row r="325" spans="1:12" ht="13">
      <c r="A325" s="70"/>
      <c r="B325" s="70"/>
      <c r="L325" s="29"/>
    </row>
    <row r="326" spans="1:12" ht="13">
      <c r="A326" s="70"/>
      <c r="B326" s="70"/>
      <c r="L326" s="29"/>
    </row>
    <row r="327" spans="1:12" ht="13">
      <c r="A327" s="70"/>
      <c r="B327" s="70"/>
      <c r="L327" s="29"/>
    </row>
    <row r="328" spans="1:12" ht="13">
      <c r="A328" s="70"/>
      <c r="B328" s="70"/>
      <c r="L328" s="29"/>
    </row>
    <row r="329" spans="1:12" ht="13">
      <c r="A329" s="70"/>
      <c r="B329" s="70"/>
      <c r="L329" s="29"/>
    </row>
    <row r="330" spans="1:12" ht="13">
      <c r="A330" s="70"/>
      <c r="B330" s="70"/>
      <c r="L330" s="29"/>
    </row>
    <row r="331" spans="1:12" ht="13">
      <c r="A331" s="70"/>
      <c r="B331" s="70"/>
      <c r="L331" s="29"/>
    </row>
    <row r="332" spans="1:12" ht="13">
      <c r="A332" s="70"/>
      <c r="B332" s="70"/>
      <c r="L332" s="29"/>
    </row>
    <row r="333" spans="1:12" ht="13">
      <c r="A333" s="70"/>
      <c r="B333" s="70"/>
      <c r="L333" s="29"/>
    </row>
    <row r="334" spans="1:12" ht="13">
      <c r="A334" s="70"/>
      <c r="B334" s="70"/>
      <c r="L334" s="29"/>
    </row>
    <row r="335" spans="1:12" ht="13">
      <c r="A335" s="70"/>
      <c r="B335" s="70"/>
      <c r="L335" s="29"/>
    </row>
    <row r="336" spans="1:12" ht="13">
      <c r="A336" s="70"/>
      <c r="B336" s="70"/>
      <c r="L336" s="29"/>
    </row>
    <row r="337" spans="1:12" ht="13">
      <c r="A337" s="70"/>
      <c r="B337" s="70"/>
      <c r="L337" s="29"/>
    </row>
    <row r="338" spans="1:12" ht="13">
      <c r="A338" s="70"/>
      <c r="B338" s="70"/>
      <c r="L338" s="29"/>
    </row>
    <row r="339" spans="1:12" ht="13">
      <c r="A339" s="70"/>
      <c r="B339" s="70"/>
      <c r="L339" s="29"/>
    </row>
    <row r="340" spans="1:12" ht="13">
      <c r="A340" s="70"/>
      <c r="B340" s="70"/>
      <c r="L340" s="29"/>
    </row>
    <row r="341" spans="1:12" ht="13">
      <c r="A341" s="70"/>
      <c r="B341" s="70"/>
      <c r="L341" s="29"/>
    </row>
    <row r="342" spans="1:12" ht="13">
      <c r="A342" s="70"/>
      <c r="B342" s="70"/>
      <c r="L342" s="29"/>
    </row>
    <row r="343" spans="1:12" ht="13">
      <c r="A343" s="70"/>
      <c r="B343" s="70"/>
      <c r="L343" s="29"/>
    </row>
    <row r="344" spans="1:12" ht="13">
      <c r="A344" s="70"/>
      <c r="B344" s="70"/>
      <c r="L344" s="29"/>
    </row>
    <row r="345" spans="1:12" ht="13">
      <c r="A345" s="70"/>
      <c r="B345" s="70"/>
      <c r="L345" s="29"/>
    </row>
    <row r="346" spans="1:12" ht="13">
      <c r="A346" s="70"/>
      <c r="B346" s="70"/>
      <c r="L346" s="29"/>
    </row>
    <row r="347" spans="1:12" ht="13">
      <c r="A347" s="70"/>
      <c r="B347" s="70"/>
      <c r="L347" s="29"/>
    </row>
    <row r="348" spans="1:12" ht="13">
      <c r="A348" s="70"/>
      <c r="B348" s="70"/>
      <c r="L348" s="29"/>
    </row>
    <row r="349" spans="1:12" ht="13">
      <c r="A349" s="70"/>
      <c r="B349" s="70"/>
      <c r="L349" s="29"/>
    </row>
    <row r="350" spans="1:12" ht="13">
      <c r="A350" s="70"/>
      <c r="B350" s="70"/>
      <c r="L350" s="29"/>
    </row>
    <row r="351" spans="1:12" ht="13">
      <c r="A351" s="70"/>
      <c r="B351" s="70"/>
      <c r="L351" s="29"/>
    </row>
    <row r="352" spans="1:12" ht="13">
      <c r="A352" s="70"/>
      <c r="B352" s="70"/>
      <c r="L352" s="29"/>
    </row>
    <row r="353" spans="1:12" ht="13">
      <c r="A353" s="70"/>
      <c r="B353" s="70"/>
      <c r="L353" s="29"/>
    </row>
    <row r="354" spans="1:12" ht="13">
      <c r="A354" s="70"/>
      <c r="B354" s="70"/>
      <c r="L354" s="29"/>
    </row>
    <row r="355" spans="1:12" ht="13">
      <c r="A355" s="70"/>
      <c r="B355" s="70"/>
      <c r="L355" s="29"/>
    </row>
    <row r="356" spans="1:12" ht="13">
      <c r="A356" s="70"/>
      <c r="B356" s="70"/>
      <c r="L356" s="29"/>
    </row>
    <row r="357" spans="1:12" ht="13">
      <c r="A357" s="70"/>
      <c r="B357" s="70"/>
      <c r="L357" s="29"/>
    </row>
    <row r="358" spans="1:12" ht="13">
      <c r="A358" s="70"/>
      <c r="B358" s="70"/>
      <c r="L358" s="29"/>
    </row>
    <row r="359" spans="1:12" ht="13">
      <c r="A359" s="70"/>
      <c r="B359" s="70"/>
      <c r="L359" s="29"/>
    </row>
    <row r="360" spans="1:12" ht="13">
      <c r="A360" s="70"/>
      <c r="B360" s="70"/>
      <c r="L360" s="29"/>
    </row>
    <row r="361" spans="1:12" ht="13">
      <c r="A361" s="70"/>
      <c r="B361" s="70"/>
      <c r="L361" s="29"/>
    </row>
    <row r="362" spans="1:12" ht="13">
      <c r="A362" s="70"/>
      <c r="B362" s="70"/>
      <c r="L362" s="29"/>
    </row>
    <row r="363" spans="1:12" ht="13">
      <c r="A363" s="70"/>
      <c r="B363" s="70"/>
      <c r="L363" s="29"/>
    </row>
    <row r="364" spans="1:12" ht="13">
      <c r="A364" s="70"/>
      <c r="B364" s="70"/>
      <c r="L364" s="29"/>
    </row>
    <row r="365" spans="1:12" ht="13">
      <c r="A365" s="70"/>
      <c r="B365" s="70"/>
      <c r="L365" s="29"/>
    </row>
    <row r="366" spans="1:12" ht="13">
      <c r="A366" s="70"/>
      <c r="B366" s="70"/>
      <c r="L366" s="29"/>
    </row>
    <row r="367" spans="1:12" ht="13">
      <c r="A367" s="70"/>
      <c r="B367" s="70"/>
      <c r="L367" s="29"/>
    </row>
    <row r="368" spans="1:12" ht="13">
      <c r="A368" s="70"/>
      <c r="B368" s="70"/>
      <c r="L368" s="29"/>
    </row>
    <row r="369" spans="1:12" ht="13">
      <c r="A369" s="70"/>
      <c r="B369" s="70"/>
      <c r="L369" s="29"/>
    </row>
    <row r="370" spans="1:12" ht="13">
      <c r="A370" s="70"/>
      <c r="B370" s="70"/>
      <c r="L370" s="29"/>
    </row>
    <row r="371" spans="1:12" ht="13">
      <c r="A371" s="70"/>
      <c r="B371" s="70"/>
      <c r="L371" s="29"/>
    </row>
    <row r="372" spans="1:12" ht="13">
      <c r="A372" s="70"/>
      <c r="B372" s="70"/>
      <c r="L372" s="29"/>
    </row>
    <row r="373" spans="1:12" ht="13">
      <c r="A373" s="70"/>
      <c r="B373" s="70"/>
      <c r="L373" s="29"/>
    </row>
    <row r="374" spans="1:12" ht="13">
      <c r="A374" s="70"/>
      <c r="B374" s="70"/>
      <c r="L374" s="29"/>
    </row>
    <row r="375" spans="1:12" ht="13">
      <c r="A375" s="70"/>
      <c r="B375" s="70"/>
      <c r="L375" s="29"/>
    </row>
    <row r="376" spans="1:12" ht="13">
      <c r="A376" s="70"/>
      <c r="B376" s="70"/>
      <c r="L376" s="29"/>
    </row>
    <row r="377" spans="1:12" ht="13">
      <c r="A377" s="70"/>
      <c r="B377" s="70"/>
      <c r="L377" s="29"/>
    </row>
    <row r="378" spans="1:12" ht="13">
      <c r="A378" s="70"/>
      <c r="B378" s="70"/>
      <c r="L378" s="29"/>
    </row>
    <row r="379" spans="1:12" ht="13">
      <c r="A379" s="70"/>
      <c r="B379" s="70"/>
      <c r="L379" s="29"/>
    </row>
    <row r="380" spans="1:12" ht="13">
      <c r="A380" s="70"/>
      <c r="B380" s="70"/>
      <c r="L380" s="29"/>
    </row>
    <row r="381" spans="1:12" ht="13">
      <c r="A381" s="70"/>
      <c r="B381" s="70"/>
      <c r="L381" s="29"/>
    </row>
    <row r="382" spans="1:12" ht="13">
      <c r="A382" s="70"/>
      <c r="B382" s="70"/>
      <c r="L382" s="29"/>
    </row>
    <row r="383" spans="1:12" ht="13">
      <c r="A383" s="70"/>
      <c r="B383" s="70"/>
      <c r="L383" s="29"/>
    </row>
    <row r="384" spans="1:12" ht="13">
      <c r="A384" s="70"/>
      <c r="B384" s="70"/>
      <c r="L384" s="29"/>
    </row>
    <row r="385" spans="1:12" ht="13">
      <c r="A385" s="70"/>
      <c r="B385" s="70"/>
      <c r="L385" s="29"/>
    </row>
    <row r="386" spans="1:12" ht="13">
      <c r="A386" s="70"/>
      <c r="B386" s="70"/>
      <c r="L386" s="29"/>
    </row>
    <row r="387" spans="1:12" ht="13">
      <c r="A387" s="70"/>
      <c r="B387" s="70"/>
      <c r="L387" s="29"/>
    </row>
    <row r="388" spans="1:12" ht="13">
      <c r="A388" s="70"/>
      <c r="B388" s="70"/>
      <c r="L388" s="29"/>
    </row>
    <row r="389" spans="1:12" ht="13">
      <c r="A389" s="70"/>
      <c r="B389" s="70"/>
      <c r="L389" s="29"/>
    </row>
    <row r="390" spans="1:12" ht="13">
      <c r="A390" s="70"/>
      <c r="B390" s="70"/>
      <c r="L390" s="29"/>
    </row>
    <row r="391" spans="1:12" ht="13">
      <c r="A391" s="70"/>
      <c r="B391" s="70"/>
      <c r="L391" s="29"/>
    </row>
    <row r="392" spans="1:12" ht="13">
      <c r="A392" s="70"/>
      <c r="B392" s="70"/>
      <c r="L392" s="29"/>
    </row>
    <row r="393" spans="1:12" ht="13">
      <c r="A393" s="70"/>
      <c r="B393" s="70"/>
      <c r="L393" s="29"/>
    </row>
    <row r="394" spans="1:12" ht="13">
      <c r="A394" s="70"/>
      <c r="B394" s="70"/>
      <c r="L394" s="29"/>
    </row>
    <row r="395" spans="1:12" ht="13">
      <c r="A395" s="70"/>
      <c r="B395" s="70"/>
      <c r="L395" s="29"/>
    </row>
    <row r="396" spans="1:12" ht="13">
      <c r="A396" s="70"/>
      <c r="B396" s="70"/>
      <c r="L396" s="29"/>
    </row>
    <row r="397" spans="1:12" ht="13">
      <c r="A397" s="70"/>
      <c r="B397" s="70"/>
      <c r="L397" s="29"/>
    </row>
    <row r="398" spans="1:12" ht="13">
      <c r="A398" s="70"/>
      <c r="B398" s="70"/>
      <c r="L398" s="29"/>
    </row>
    <row r="399" spans="1:12" ht="13">
      <c r="A399" s="70"/>
      <c r="B399" s="70"/>
      <c r="L399" s="29"/>
    </row>
    <row r="400" spans="1:12" ht="13">
      <c r="A400" s="70"/>
      <c r="B400" s="70"/>
      <c r="L400" s="29"/>
    </row>
    <row r="401" spans="1:12" ht="13">
      <c r="A401" s="70"/>
      <c r="B401" s="70"/>
      <c r="L401" s="29"/>
    </row>
    <row r="402" spans="1:12" ht="13">
      <c r="A402" s="70"/>
      <c r="B402" s="70"/>
      <c r="L402" s="29"/>
    </row>
    <row r="403" spans="1:12" ht="13">
      <c r="A403" s="70"/>
      <c r="B403" s="70"/>
      <c r="L403" s="29"/>
    </row>
    <row r="404" spans="1:12" ht="13">
      <c r="A404" s="70"/>
      <c r="B404" s="70"/>
      <c r="L404" s="29"/>
    </row>
    <row r="405" spans="1:12" ht="13">
      <c r="A405" s="70"/>
      <c r="B405" s="70"/>
      <c r="L405" s="29"/>
    </row>
    <row r="406" spans="1:12" ht="13">
      <c r="A406" s="70"/>
      <c r="B406" s="70"/>
      <c r="L406" s="29"/>
    </row>
    <row r="407" spans="1:12" ht="13">
      <c r="A407" s="70"/>
      <c r="B407" s="70"/>
      <c r="L407" s="29"/>
    </row>
    <row r="408" spans="1:12" ht="13">
      <c r="A408" s="70"/>
      <c r="B408" s="70"/>
      <c r="L408" s="29"/>
    </row>
    <row r="409" spans="1:12" ht="13">
      <c r="A409" s="70"/>
      <c r="B409" s="70"/>
      <c r="L409" s="29"/>
    </row>
    <row r="410" spans="1:12" ht="13">
      <c r="A410" s="70"/>
      <c r="B410" s="70"/>
      <c r="L410" s="29"/>
    </row>
    <row r="411" spans="1:12" ht="13">
      <c r="A411" s="70"/>
      <c r="B411" s="70"/>
      <c r="L411" s="29"/>
    </row>
    <row r="412" spans="1:12" ht="13">
      <c r="A412" s="70"/>
      <c r="B412" s="70"/>
      <c r="L412" s="29"/>
    </row>
    <row r="413" spans="1:12" ht="13">
      <c r="A413" s="70"/>
      <c r="B413" s="70"/>
      <c r="L413" s="29"/>
    </row>
    <row r="414" spans="1:12" ht="13">
      <c r="A414" s="70"/>
      <c r="B414" s="70"/>
      <c r="L414" s="29"/>
    </row>
    <row r="415" spans="1:12" ht="13">
      <c r="A415" s="70"/>
      <c r="B415" s="70"/>
      <c r="L415" s="29"/>
    </row>
    <row r="416" spans="1:12" ht="13">
      <c r="A416" s="70"/>
      <c r="B416" s="70"/>
      <c r="L416" s="29"/>
    </row>
    <row r="417" spans="1:12" ht="13">
      <c r="A417" s="70"/>
      <c r="B417" s="70"/>
      <c r="L417" s="29"/>
    </row>
    <row r="418" spans="1:12" ht="13">
      <c r="A418" s="70"/>
      <c r="B418" s="70"/>
      <c r="L418" s="29"/>
    </row>
    <row r="419" spans="1:12" ht="13">
      <c r="A419" s="70"/>
      <c r="B419" s="70"/>
      <c r="L419" s="29"/>
    </row>
    <row r="420" spans="1:12" ht="13">
      <c r="A420" s="70"/>
      <c r="B420" s="70"/>
      <c r="L420" s="29"/>
    </row>
    <row r="421" spans="1:12" ht="13">
      <c r="A421" s="70"/>
      <c r="B421" s="70"/>
      <c r="L421" s="29"/>
    </row>
    <row r="422" spans="1:12" ht="13">
      <c r="A422" s="70"/>
      <c r="B422" s="70"/>
      <c r="L422" s="29"/>
    </row>
    <row r="423" spans="1:12" ht="13">
      <c r="A423" s="70"/>
      <c r="B423" s="70"/>
      <c r="L423" s="29"/>
    </row>
    <row r="424" spans="1:12" ht="13">
      <c r="A424" s="70"/>
      <c r="B424" s="70"/>
      <c r="L424" s="29"/>
    </row>
    <row r="425" spans="1:12" ht="13">
      <c r="A425" s="70"/>
      <c r="B425" s="70"/>
      <c r="L425" s="29"/>
    </row>
    <row r="426" spans="1:12" ht="13">
      <c r="A426" s="70"/>
      <c r="B426" s="70"/>
      <c r="L426" s="29"/>
    </row>
    <row r="427" spans="1:12" ht="13">
      <c r="A427" s="70"/>
      <c r="B427" s="70"/>
      <c r="L427" s="29"/>
    </row>
    <row r="428" spans="1:12" ht="13">
      <c r="A428" s="70"/>
      <c r="B428" s="70"/>
      <c r="L428" s="29"/>
    </row>
    <row r="429" spans="1:12" ht="13">
      <c r="A429" s="70"/>
      <c r="B429" s="70"/>
      <c r="L429" s="29"/>
    </row>
    <row r="430" spans="1:12" ht="13">
      <c r="A430" s="70"/>
      <c r="B430" s="70"/>
      <c r="L430" s="29"/>
    </row>
    <row r="431" spans="1:12" ht="13">
      <c r="A431" s="70"/>
      <c r="B431" s="70"/>
      <c r="L431" s="29"/>
    </row>
    <row r="432" spans="1:12" ht="13">
      <c r="A432" s="70"/>
      <c r="B432" s="70"/>
      <c r="L432" s="29"/>
    </row>
    <row r="433" spans="1:12" ht="13">
      <c r="A433" s="70"/>
      <c r="B433" s="70"/>
      <c r="L433" s="29"/>
    </row>
    <row r="434" spans="1:12" ht="13">
      <c r="A434" s="70"/>
      <c r="B434" s="70"/>
      <c r="L434" s="29"/>
    </row>
    <row r="435" spans="1:12" ht="13">
      <c r="A435" s="70"/>
      <c r="B435" s="70"/>
      <c r="L435" s="29"/>
    </row>
    <row r="436" spans="1:12" ht="13">
      <c r="A436" s="70"/>
      <c r="B436" s="70"/>
      <c r="L436" s="29"/>
    </row>
    <row r="437" spans="1:12" ht="13">
      <c r="A437" s="70"/>
      <c r="B437" s="70"/>
      <c r="L437" s="29"/>
    </row>
    <row r="438" spans="1:12" ht="13">
      <c r="A438" s="70"/>
      <c r="B438" s="70"/>
      <c r="L438" s="29"/>
    </row>
    <row r="439" spans="1:12" ht="13">
      <c r="A439" s="70"/>
      <c r="B439" s="70"/>
      <c r="L439" s="29"/>
    </row>
    <row r="440" spans="1:12" ht="13">
      <c r="A440" s="70"/>
      <c r="B440" s="70"/>
      <c r="L440" s="29"/>
    </row>
    <row r="441" spans="1:12" ht="13">
      <c r="A441" s="70"/>
      <c r="B441" s="70"/>
      <c r="L441" s="29"/>
    </row>
    <row r="442" spans="1:12" ht="13">
      <c r="A442" s="70"/>
      <c r="B442" s="70"/>
      <c r="L442" s="29"/>
    </row>
    <row r="443" spans="1:12" ht="13">
      <c r="A443" s="70"/>
      <c r="B443" s="70"/>
      <c r="L443" s="29"/>
    </row>
    <row r="444" spans="1:12" ht="13">
      <c r="A444" s="70"/>
      <c r="B444" s="70"/>
      <c r="L444" s="29"/>
    </row>
    <row r="445" spans="1:12" ht="13">
      <c r="A445" s="70"/>
      <c r="B445" s="70"/>
      <c r="L445" s="29"/>
    </row>
    <row r="446" spans="1:12" ht="13">
      <c r="A446" s="70"/>
      <c r="B446" s="70"/>
      <c r="L446" s="29"/>
    </row>
    <row r="447" spans="1:12" ht="13">
      <c r="A447" s="70"/>
      <c r="B447" s="70"/>
      <c r="L447" s="29"/>
    </row>
    <row r="448" spans="1:12" ht="13">
      <c r="A448" s="70"/>
      <c r="B448" s="70"/>
      <c r="L448" s="29"/>
    </row>
    <row r="449" spans="1:12" ht="13">
      <c r="A449" s="70"/>
      <c r="B449" s="70"/>
      <c r="L449" s="29"/>
    </row>
    <row r="450" spans="1:12" ht="13">
      <c r="A450" s="70"/>
      <c r="B450" s="70"/>
      <c r="L450" s="29"/>
    </row>
    <row r="451" spans="1:12" ht="13">
      <c r="A451" s="70"/>
      <c r="B451" s="70"/>
      <c r="L451" s="29"/>
    </row>
    <row r="452" spans="1:12" ht="13">
      <c r="A452" s="70"/>
      <c r="B452" s="70"/>
      <c r="L452" s="29"/>
    </row>
    <row r="453" spans="1:12" ht="13">
      <c r="A453" s="70"/>
      <c r="B453" s="70"/>
      <c r="L453" s="29"/>
    </row>
    <row r="454" spans="1:12" ht="13">
      <c r="A454" s="70"/>
      <c r="B454" s="70"/>
      <c r="L454" s="29"/>
    </row>
    <row r="455" spans="1:12" ht="13">
      <c r="A455" s="70"/>
      <c r="B455" s="70"/>
      <c r="L455" s="29"/>
    </row>
    <row r="456" spans="1:12" ht="13">
      <c r="A456" s="70"/>
      <c r="B456" s="70"/>
      <c r="L456" s="29"/>
    </row>
    <row r="457" spans="1:12" ht="13">
      <c r="A457" s="70"/>
      <c r="B457" s="70"/>
      <c r="L457" s="29"/>
    </row>
    <row r="458" spans="1:12" ht="13">
      <c r="A458" s="70"/>
      <c r="B458" s="70"/>
      <c r="L458" s="29"/>
    </row>
    <row r="459" spans="1:12" ht="13">
      <c r="A459" s="70"/>
      <c r="B459" s="70"/>
      <c r="L459" s="29"/>
    </row>
    <row r="460" spans="1:12" ht="13">
      <c r="A460" s="70"/>
      <c r="B460" s="70"/>
      <c r="L460" s="29"/>
    </row>
    <row r="461" spans="1:12" ht="13">
      <c r="A461" s="70"/>
      <c r="B461" s="70"/>
      <c r="L461" s="29"/>
    </row>
    <row r="462" spans="1:12" ht="13">
      <c r="A462" s="70"/>
      <c r="B462" s="70"/>
      <c r="L462" s="29"/>
    </row>
    <row r="463" spans="1:12" ht="13">
      <c r="A463" s="70"/>
      <c r="B463" s="70"/>
      <c r="L463" s="29"/>
    </row>
    <row r="464" spans="1:12" ht="13">
      <c r="A464" s="70"/>
      <c r="B464" s="70"/>
      <c r="L464" s="29"/>
    </row>
    <row r="465" spans="1:12" ht="13">
      <c r="A465" s="70"/>
      <c r="B465" s="70"/>
      <c r="L465" s="29"/>
    </row>
    <row r="466" spans="1:12" ht="13">
      <c r="A466" s="70"/>
      <c r="B466" s="70"/>
      <c r="L466" s="29"/>
    </row>
    <row r="467" spans="1:12" ht="13">
      <c r="A467" s="70"/>
      <c r="B467" s="70"/>
      <c r="L467" s="29"/>
    </row>
    <row r="468" spans="1:12" ht="13">
      <c r="A468" s="70"/>
      <c r="B468" s="70"/>
      <c r="L468" s="29"/>
    </row>
    <row r="469" spans="1:12" ht="13">
      <c r="A469" s="70"/>
      <c r="B469" s="70"/>
      <c r="L469" s="29"/>
    </row>
    <row r="470" spans="1:12" ht="13">
      <c r="A470" s="70"/>
      <c r="B470" s="70"/>
      <c r="L470" s="29"/>
    </row>
    <row r="471" spans="1:12" ht="13">
      <c r="A471" s="70"/>
      <c r="B471" s="70"/>
      <c r="L471" s="29"/>
    </row>
    <row r="472" spans="1:12" ht="13">
      <c r="A472" s="70"/>
      <c r="B472" s="70"/>
      <c r="L472" s="29"/>
    </row>
    <row r="473" spans="1:12" ht="13">
      <c r="A473" s="70"/>
      <c r="B473" s="70"/>
      <c r="L473" s="29"/>
    </row>
    <row r="474" spans="1:12" ht="13">
      <c r="A474" s="70"/>
      <c r="B474" s="70"/>
      <c r="L474" s="29"/>
    </row>
    <row r="475" spans="1:12" ht="13">
      <c r="A475" s="70"/>
      <c r="B475" s="70"/>
      <c r="L475" s="29"/>
    </row>
    <row r="476" spans="1:12" ht="13">
      <c r="A476" s="70"/>
      <c r="B476" s="70"/>
      <c r="L476" s="29"/>
    </row>
    <row r="477" spans="1:12" ht="13">
      <c r="A477" s="70"/>
      <c r="B477" s="70"/>
      <c r="L477" s="29"/>
    </row>
    <row r="478" spans="1:12" ht="13">
      <c r="A478" s="70"/>
      <c r="B478" s="70"/>
      <c r="L478" s="29"/>
    </row>
    <row r="479" spans="1:12" ht="13">
      <c r="A479" s="70"/>
      <c r="B479" s="70"/>
      <c r="L479" s="29"/>
    </row>
    <row r="480" spans="1:12" ht="13">
      <c r="A480" s="70"/>
      <c r="B480" s="70"/>
      <c r="L480" s="29"/>
    </row>
    <row r="481" spans="1:12" ht="13">
      <c r="A481" s="70"/>
      <c r="B481" s="70"/>
      <c r="L481" s="29"/>
    </row>
    <row r="482" spans="1:12" ht="13">
      <c r="A482" s="70"/>
      <c r="B482" s="70"/>
      <c r="L482" s="29"/>
    </row>
    <row r="483" spans="1:12" ht="13">
      <c r="A483" s="70"/>
      <c r="B483" s="70"/>
      <c r="L483" s="29"/>
    </row>
    <row r="484" spans="1:12" ht="13">
      <c r="A484" s="70"/>
      <c r="B484" s="70"/>
      <c r="L484" s="29"/>
    </row>
    <row r="485" spans="1:12" ht="13">
      <c r="A485" s="70"/>
      <c r="B485" s="70"/>
      <c r="L485" s="29"/>
    </row>
    <row r="486" spans="1:12" ht="13">
      <c r="A486" s="70"/>
      <c r="B486" s="70"/>
      <c r="L486" s="29"/>
    </row>
    <row r="487" spans="1:12" ht="13">
      <c r="A487" s="70"/>
      <c r="B487" s="70"/>
      <c r="L487" s="29"/>
    </row>
    <row r="488" spans="1:12" ht="13">
      <c r="A488" s="70"/>
      <c r="B488" s="70"/>
      <c r="L488" s="29"/>
    </row>
    <row r="489" spans="1:12" ht="13">
      <c r="A489" s="70"/>
      <c r="B489" s="70"/>
      <c r="L489" s="29"/>
    </row>
    <row r="490" spans="1:12" ht="13">
      <c r="A490" s="70"/>
      <c r="B490" s="70"/>
      <c r="L490" s="29"/>
    </row>
    <row r="491" spans="1:12" ht="13">
      <c r="A491" s="70"/>
      <c r="B491" s="70"/>
      <c r="L491" s="29"/>
    </row>
    <row r="492" spans="1:12" ht="13">
      <c r="A492" s="70"/>
      <c r="B492" s="70"/>
      <c r="L492" s="29"/>
    </row>
    <row r="493" spans="1:12" ht="13">
      <c r="A493" s="70"/>
      <c r="B493" s="70"/>
      <c r="L493" s="29"/>
    </row>
    <row r="494" spans="1:12" ht="13">
      <c r="A494" s="70"/>
      <c r="B494" s="70"/>
      <c r="L494" s="29"/>
    </row>
    <row r="495" spans="1:12" ht="13">
      <c r="A495" s="70"/>
      <c r="B495" s="70"/>
      <c r="L495" s="29"/>
    </row>
    <row r="496" spans="1:12" ht="13">
      <c r="A496" s="70"/>
      <c r="B496" s="70"/>
      <c r="L496" s="29"/>
    </row>
    <row r="497" spans="1:12" ht="13">
      <c r="A497" s="70"/>
      <c r="B497" s="70"/>
      <c r="L497" s="29"/>
    </row>
    <row r="498" spans="1:12" ht="13">
      <c r="A498" s="70"/>
      <c r="B498" s="70"/>
      <c r="L498" s="29"/>
    </row>
    <row r="499" spans="1:12" ht="13">
      <c r="A499" s="70"/>
      <c r="B499" s="70"/>
      <c r="L499" s="29"/>
    </row>
    <row r="500" spans="1:12" ht="13">
      <c r="A500" s="70"/>
      <c r="B500" s="70"/>
      <c r="L500" s="29"/>
    </row>
    <row r="501" spans="1:12" ht="13">
      <c r="A501" s="70"/>
      <c r="B501" s="70"/>
      <c r="L501" s="29"/>
    </row>
    <row r="502" spans="1:12" ht="13">
      <c r="A502" s="70"/>
      <c r="B502" s="70"/>
      <c r="L502" s="29"/>
    </row>
    <row r="503" spans="1:12" ht="13">
      <c r="A503" s="70"/>
      <c r="B503" s="70"/>
      <c r="L503" s="29"/>
    </row>
    <row r="504" spans="1:12" ht="13">
      <c r="A504" s="70"/>
      <c r="B504" s="70"/>
      <c r="L504" s="29"/>
    </row>
    <row r="505" spans="1:12" ht="13">
      <c r="A505" s="70"/>
      <c r="B505" s="70"/>
      <c r="L505" s="29"/>
    </row>
    <row r="506" spans="1:12" ht="13">
      <c r="A506" s="70"/>
      <c r="B506" s="70"/>
      <c r="L506" s="29"/>
    </row>
    <row r="507" spans="1:12" ht="13">
      <c r="A507" s="70"/>
      <c r="B507" s="70"/>
      <c r="L507" s="29"/>
    </row>
    <row r="508" spans="1:12" ht="13">
      <c r="A508" s="70"/>
      <c r="B508" s="70"/>
      <c r="L508" s="29"/>
    </row>
    <row r="509" spans="1:12" ht="13">
      <c r="A509" s="70"/>
      <c r="B509" s="70"/>
      <c r="L509" s="29"/>
    </row>
    <row r="510" spans="1:12" ht="13">
      <c r="A510" s="70"/>
      <c r="B510" s="70"/>
      <c r="L510" s="29"/>
    </row>
    <row r="511" spans="1:12" ht="13">
      <c r="A511" s="70"/>
      <c r="B511" s="70"/>
      <c r="L511" s="29"/>
    </row>
    <row r="512" spans="1:12" ht="13">
      <c r="A512" s="70"/>
      <c r="B512" s="70"/>
      <c r="L512" s="29"/>
    </row>
    <row r="513" spans="1:12" ht="13">
      <c r="A513" s="70"/>
      <c r="B513" s="70"/>
      <c r="L513" s="29"/>
    </row>
    <row r="514" spans="1:12" ht="13">
      <c r="A514" s="70"/>
      <c r="B514" s="70"/>
      <c r="L514" s="29"/>
    </row>
    <row r="515" spans="1:12" ht="13">
      <c r="A515" s="70"/>
      <c r="B515" s="70"/>
      <c r="L515" s="29"/>
    </row>
    <row r="516" spans="1:12" ht="13">
      <c r="A516" s="70"/>
      <c r="B516" s="70"/>
      <c r="L516" s="29"/>
    </row>
    <row r="517" spans="1:12" ht="13">
      <c r="A517" s="70"/>
      <c r="B517" s="70"/>
      <c r="L517" s="29"/>
    </row>
    <row r="518" spans="1:12" ht="13">
      <c r="A518" s="70"/>
      <c r="B518" s="70"/>
      <c r="L518" s="29"/>
    </row>
    <row r="519" spans="1:12" ht="13">
      <c r="A519" s="70"/>
      <c r="B519" s="70"/>
      <c r="L519" s="29"/>
    </row>
    <row r="520" spans="1:12" ht="13">
      <c r="A520" s="70"/>
      <c r="B520" s="70"/>
      <c r="L520" s="29"/>
    </row>
    <row r="521" spans="1:12" ht="13">
      <c r="A521" s="70"/>
      <c r="B521" s="70"/>
      <c r="L521" s="29"/>
    </row>
    <row r="522" spans="1:12" ht="13">
      <c r="A522" s="70"/>
      <c r="B522" s="70"/>
      <c r="L522" s="29"/>
    </row>
    <row r="523" spans="1:12" ht="13">
      <c r="A523" s="70"/>
      <c r="B523" s="70"/>
      <c r="L523" s="29"/>
    </row>
    <row r="524" spans="1:12" ht="13">
      <c r="A524" s="70"/>
      <c r="B524" s="70"/>
      <c r="L524" s="29"/>
    </row>
    <row r="525" spans="1:12" ht="13">
      <c r="A525" s="70"/>
      <c r="B525" s="70"/>
      <c r="L525" s="29"/>
    </row>
    <row r="526" spans="1:12" ht="13">
      <c r="A526" s="70"/>
      <c r="B526" s="70"/>
      <c r="L526" s="29"/>
    </row>
    <row r="527" spans="1:12" ht="13">
      <c r="A527" s="70"/>
      <c r="B527" s="70"/>
      <c r="L527" s="29"/>
    </row>
    <row r="528" spans="1:12" ht="13">
      <c r="A528" s="70"/>
      <c r="B528" s="70"/>
      <c r="L528" s="29"/>
    </row>
    <row r="529" spans="1:12" ht="13">
      <c r="A529" s="70"/>
      <c r="B529" s="70"/>
      <c r="L529" s="29"/>
    </row>
    <row r="530" spans="1:12" ht="13">
      <c r="A530" s="70"/>
      <c r="B530" s="70"/>
      <c r="L530" s="29"/>
    </row>
    <row r="531" spans="1:12" ht="13">
      <c r="A531" s="70"/>
      <c r="B531" s="70"/>
      <c r="L531" s="29"/>
    </row>
    <row r="532" spans="1:12" ht="13">
      <c r="A532" s="70"/>
      <c r="B532" s="70"/>
      <c r="L532" s="29"/>
    </row>
    <row r="533" spans="1:12" ht="13">
      <c r="A533" s="70"/>
      <c r="B533" s="70"/>
      <c r="L533" s="29"/>
    </row>
    <row r="534" spans="1:12" ht="13">
      <c r="A534" s="70"/>
      <c r="B534" s="70"/>
      <c r="L534" s="29"/>
    </row>
    <row r="535" spans="1:12" ht="13">
      <c r="A535" s="70"/>
      <c r="B535" s="70"/>
      <c r="L535" s="29"/>
    </row>
    <row r="536" spans="1:12" ht="13">
      <c r="A536" s="70"/>
      <c r="B536" s="70"/>
      <c r="L536" s="29"/>
    </row>
    <row r="537" spans="1:12" ht="13">
      <c r="A537" s="70"/>
      <c r="B537" s="70"/>
      <c r="L537" s="29"/>
    </row>
    <row r="538" spans="1:12" ht="13">
      <c r="A538" s="70"/>
      <c r="B538" s="70"/>
      <c r="L538" s="29"/>
    </row>
    <row r="539" spans="1:12" ht="13">
      <c r="A539" s="70"/>
      <c r="B539" s="70"/>
      <c r="L539" s="29"/>
    </row>
    <row r="540" spans="1:12" ht="13">
      <c r="A540" s="70"/>
      <c r="B540" s="70"/>
      <c r="L540" s="29"/>
    </row>
    <row r="541" spans="1:12" ht="13">
      <c r="A541" s="70"/>
      <c r="B541" s="70"/>
      <c r="L541" s="29"/>
    </row>
    <row r="542" spans="1:12" ht="13">
      <c r="A542" s="70"/>
      <c r="B542" s="70"/>
      <c r="L542" s="29"/>
    </row>
    <row r="543" spans="1:12" ht="13">
      <c r="A543" s="70"/>
      <c r="B543" s="70"/>
      <c r="L543" s="29"/>
    </row>
    <row r="544" spans="1:12" ht="13">
      <c r="A544" s="70"/>
      <c r="B544" s="70"/>
      <c r="L544" s="29"/>
    </row>
    <row r="545" spans="1:12" ht="13">
      <c r="A545" s="70"/>
      <c r="B545" s="70"/>
      <c r="L545" s="29"/>
    </row>
    <row r="546" spans="1:12" ht="13">
      <c r="A546" s="70"/>
      <c r="B546" s="70"/>
      <c r="L546" s="29"/>
    </row>
    <row r="547" spans="1:12" ht="13">
      <c r="A547" s="70"/>
      <c r="B547" s="70"/>
      <c r="L547" s="29"/>
    </row>
    <row r="548" spans="1:12" ht="13">
      <c r="A548" s="70"/>
      <c r="B548" s="70"/>
      <c r="L548" s="29"/>
    </row>
    <row r="549" spans="1:12" ht="13">
      <c r="A549" s="70"/>
      <c r="B549" s="70"/>
      <c r="L549" s="29"/>
    </row>
    <row r="550" spans="1:12" ht="13">
      <c r="A550" s="70"/>
      <c r="B550" s="70"/>
      <c r="L550" s="29"/>
    </row>
    <row r="551" spans="1:12" ht="13">
      <c r="A551" s="70"/>
      <c r="B551" s="70"/>
      <c r="L551" s="29"/>
    </row>
    <row r="552" spans="1:12" ht="13">
      <c r="A552" s="70"/>
      <c r="B552" s="70"/>
      <c r="L552" s="29"/>
    </row>
    <row r="553" spans="1:12" ht="13">
      <c r="A553" s="70"/>
      <c r="B553" s="70"/>
      <c r="L553" s="29"/>
    </row>
    <row r="554" spans="1:12" ht="13">
      <c r="A554" s="70"/>
      <c r="B554" s="70"/>
      <c r="L554" s="29"/>
    </row>
    <row r="555" spans="1:12" ht="13">
      <c r="A555" s="70"/>
      <c r="B555" s="70"/>
      <c r="L555" s="29"/>
    </row>
    <row r="556" spans="1:12" ht="13">
      <c r="A556" s="70"/>
      <c r="B556" s="70"/>
      <c r="L556" s="29"/>
    </row>
    <row r="557" spans="1:12" ht="13">
      <c r="A557" s="70"/>
      <c r="B557" s="70"/>
      <c r="L557" s="29"/>
    </row>
    <row r="558" spans="1:12" ht="13">
      <c r="A558" s="70"/>
      <c r="B558" s="70"/>
      <c r="L558" s="29"/>
    </row>
    <row r="559" spans="1:12" ht="13">
      <c r="A559" s="70"/>
      <c r="B559" s="70"/>
      <c r="L559" s="29"/>
    </row>
    <row r="560" spans="1:12" ht="13">
      <c r="A560" s="70"/>
      <c r="B560" s="70"/>
      <c r="L560" s="29"/>
    </row>
    <row r="561" spans="1:12" ht="13">
      <c r="A561" s="70"/>
      <c r="B561" s="70"/>
      <c r="L561" s="29"/>
    </row>
    <row r="562" spans="1:12" ht="13">
      <c r="A562" s="70"/>
      <c r="B562" s="70"/>
      <c r="L562" s="29"/>
    </row>
    <row r="563" spans="1:12" ht="13">
      <c r="A563" s="70"/>
      <c r="B563" s="70"/>
      <c r="L563" s="29"/>
    </row>
    <row r="564" spans="1:12" ht="13">
      <c r="A564" s="70"/>
      <c r="B564" s="70"/>
      <c r="L564" s="29"/>
    </row>
    <row r="565" spans="1:12" ht="13">
      <c r="A565" s="70"/>
      <c r="B565" s="70"/>
      <c r="L565" s="29"/>
    </row>
    <row r="566" spans="1:12" ht="13">
      <c r="A566" s="70"/>
      <c r="B566" s="70"/>
      <c r="L566" s="29"/>
    </row>
    <row r="567" spans="1:12" ht="13">
      <c r="A567" s="70"/>
      <c r="B567" s="70"/>
      <c r="L567" s="29"/>
    </row>
    <row r="568" spans="1:12" ht="13">
      <c r="A568" s="70"/>
      <c r="B568" s="70"/>
      <c r="L568" s="29"/>
    </row>
    <row r="569" spans="1:12" ht="13">
      <c r="A569" s="70"/>
      <c r="B569" s="70"/>
      <c r="L569" s="29"/>
    </row>
    <row r="570" spans="1:12" ht="13">
      <c r="A570" s="70"/>
      <c r="B570" s="70"/>
      <c r="L570" s="29"/>
    </row>
    <row r="571" spans="1:12" ht="13">
      <c r="A571" s="70"/>
      <c r="B571" s="70"/>
      <c r="L571" s="29"/>
    </row>
    <row r="572" spans="1:12" ht="13">
      <c r="A572" s="70"/>
      <c r="B572" s="70"/>
      <c r="L572" s="29"/>
    </row>
    <row r="573" spans="1:12" ht="13">
      <c r="A573" s="70"/>
      <c r="B573" s="70"/>
      <c r="L573" s="29"/>
    </row>
    <row r="574" spans="1:12" ht="13">
      <c r="A574" s="70"/>
      <c r="B574" s="70"/>
      <c r="L574" s="29"/>
    </row>
    <row r="575" spans="1:12" ht="13">
      <c r="A575" s="70"/>
      <c r="B575" s="70"/>
      <c r="L575" s="29"/>
    </row>
    <row r="576" spans="1:12" ht="13">
      <c r="A576" s="70"/>
      <c r="B576" s="70"/>
      <c r="L576" s="29"/>
    </row>
    <row r="577" spans="1:12" ht="13">
      <c r="A577" s="70"/>
      <c r="B577" s="70"/>
      <c r="L577" s="29"/>
    </row>
    <row r="578" spans="1:12" ht="13">
      <c r="A578" s="70"/>
      <c r="B578" s="70"/>
      <c r="L578" s="29"/>
    </row>
    <row r="579" spans="1:12" ht="13">
      <c r="A579" s="70"/>
      <c r="B579" s="70"/>
      <c r="L579" s="29"/>
    </row>
    <row r="580" spans="1:12" ht="13">
      <c r="A580" s="70"/>
      <c r="B580" s="70"/>
      <c r="L580" s="29"/>
    </row>
    <row r="581" spans="1:12" ht="13">
      <c r="A581" s="70"/>
      <c r="B581" s="70"/>
      <c r="L581" s="29"/>
    </row>
    <row r="582" spans="1:12" ht="13">
      <c r="A582" s="70"/>
      <c r="B582" s="70"/>
      <c r="L582" s="29"/>
    </row>
    <row r="583" spans="1:12" ht="13">
      <c r="A583" s="70"/>
      <c r="B583" s="70"/>
      <c r="L583" s="29"/>
    </row>
    <row r="584" spans="1:12" ht="13">
      <c r="A584" s="70"/>
      <c r="B584" s="70"/>
      <c r="L584" s="29"/>
    </row>
    <row r="585" spans="1:12" ht="13">
      <c r="A585" s="70"/>
      <c r="B585" s="70"/>
      <c r="L585" s="29"/>
    </row>
    <row r="586" spans="1:12" ht="13">
      <c r="A586" s="70"/>
      <c r="B586" s="70"/>
      <c r="L586" s="29"/>
    </row>
    <row r="587" spans="1:12" ht="13">
      <c r="A587" s="70"/>
      <c r="B587" s="70"/>
      <c r="L587" s="29"/>
    </row>
    <row r="588" spans="1:12" ht="13">
      <c r="A588" s="70"/>
      <c r="B588" s="70"/>
      <c r="L588" s="29"/>
    </row>
    <row r="589" spans="1:12" ht="13">
      <c r="A589" s="70"/>
      <c r="B589" s="70"/>
      <c r="L589" s="29"/>
    </row>
    <row r="590" spans="1:12" ht="13">
      <c r="A590" s="70"/>
      <c r="B590" s="70"/>
      <c r="L590" s="29"/>
    </row>
    <row r="591" spans="1:12" ht="13">
      <c r="A591" s="70"/>
      <c r="B591" s="70"/>
      <c r="L591" s="29"/>
    </row>
    <row r="592" spans="1:12" ht="13">
      <c r="A592" s="70"/>
      <c r="B592" s="70"/>
      <c r="L592" s="29"/>
    </row>
    <row r="593" spans="1:12" ht="13">
      <c r="A593" s="70"/>
      <c r="B593" s="70"/>
      <c r="L593" s="29"/>
    </row>
    <row r="594" spans="1:12" ht="13">
      <c r="A594" s="70"/>
      <c r="B594" s="70"/>
      <c r="L594" s="29"/>
    </row>
    <row r="595" spans="1:12" ht="13">
      <c r="A595" s="70"/>
      <c r="B595" s="70"/>
      <c r="L595" s="29"/>
    </row>
    <row r="596" spans="1:12" ht="13">
      <c r="A596" s="70"/>
      <c r="B596" s="70"/>
      <c r="L596" s="29"/>
    </row>
    <row r="597" spans="1:12" ht="13">
      <c r="A597" s="70"/>
      <c r="B597" s="70"/>
      <c r="L597" s="29"/>
    </row>
    <row r="598" spans="1:12" ht="13">
      <c r="A598" s="70"/>
      <c r="B598" s="70"/>
      <c r="L598" s="29"/>
    </row>
    <row r="599" spans="1:12" ht="13">
      <c r="A599" s="70"/>
      <c r="B599" s="70"/>
      <c r="L599" s="29"/>
    </row>
    <row r="600" spans="1:12" ht="13">
      <c r="A600" s="70"/>
      <c r="B600" s="70"/>
      <c r="L600" s="29"/>
    </row>
    <row r="601" spans="1:12" ht="13">
      <c r="A601" s="70"/>
      <c r="B601" s="70"/>
      <c r="L601" s="29"/>
    </row>
    <row r="602" spans="1:12" ht="13">
      <c r="A602" s="70"/>
      <c r="B602" s="70"/>
      <c r="L602" s="29"/>
    </row>
    <row r="603" spans="1:12" ht="13">
      <c r="A603" s="70"/>
      <c r="B603" s="70"/>
      <c r="L603" s="29"/>
    </row>
    <row r="604" spans="1:12" ht="13">
      <c r="A604" s="70"/>
      <c r="B604" s="70"/>
      <c r="L604" s="29"/>
    </row>
    <row r="605" spans="1:12" ht="13">
      <c r="A605" s="70"/>
      <c r="B605" s="70"/>
      <c r="L605" s="29"/>
    </row>
    <row r="606" spans="1:12" ht="13">
      <c r="A606" s="70"/>
      <c r="B606" s="70"/>
      <c r="L606" s="29"/>
    </row>
    <row r="607" spans="1:12" ht="13">
      <c r="A607" s="70"/>
      <c r="B607" s="70"/>
      <c r="L607" s="29"/>
    </row>
    <row r="608" spans="1:12" ht="13">
      <c r="A608" s="70"/>
      <c r="B608" s="70"/>
      <c r="L608" s="29"/>
    </row>
    <row r="609" spans="1:12" ht="13">
      <c r="A609" s="70"/>
      <c r="B609" s="70"/>
      <c r="L609" s="29"/>
    </row>
    <row r="610" spans="1:12" ht="13">
      <c r="A610" s="70"/>
      <c r="B610" s="70"/>
      <c r="L610" s="29"/>
    </row>
    <row r="611" spans="1:12" ht="13">
      <c r="A611" s="70"/>
      <c r="B611" s="70"/>
      <c r="L611" s="29"/>
    </row>
    <row r="612" spans="1:12" ht="13">
      <c r="A612" s="70"/>
      <c r="B612" s="70"/>
      <c r="L612" s="29"/>
    </row>
    <row r="613" spans="1:12" ht="13">
      <c r="A613" s="70"/>
      <c r="B613" s="70"/>
      <c r="L613" s="29"/>
    </row>
    <row r="614" spans="1:12" ht="13">
      <c r="A614" s="70"/>
      <c r="B614" s="70"/>
      <c r="L614" s="29"/>
    </row>
    <row r="615" spans="1:12" ht="13">
      <c r="A615" s="70"/>
      <c r="B615" s="70"/>
      <c r="L615" s="29"/>
    </row>
    <row r="616" spans="1:12" ht="13">
      <c r="A616" s="70"/>
      <c r="B616" s="70"/>
      <c r="L616" s="29"/>
    </row>
    <row r="617" spans="1:12" ht="13">
      <c r="A617" s="70"/>
      <c r="B617" s="70"/>
      <c r="L617" s="29"/>
    </row>
    <row r="618" spans="1:12" ht="13">
      <c r="A618" s="70"/>
      <c r="B618" s="70"/>
      <c r="L618" s="29"/>
    </row>
    <row r="619" spans="1:12" ht="13">
      <c r="A619" s="70"/>
      <c r="B619" s="70"/>
      <c r="L619" s="29"/>
    </row>
    <row r="620" spans="1:12" ht="13">
      <c r="A620" s="70"/>
      <c r="B620" s="70"/>
      <c r="L620" s="29"/>
    </row>
    <row r="621" spans="1:12" ht="13">
      <c r="A621" s="70"/>
      <c r="B621" s="70"/>
      <c r="L621" s="29"/>
    </row>
    <row r="622" spans="1:12" ht="13">
      <c r="A622" s="70"/>
      <c r="B622" s="70"/>
      <c r="L622" s="29"/>
    </row>
    <row r="623" spans="1:12" ht="13">
      <c r="A623" s="70"/>
      <c r="B623" s="70"/>
      <c r="L623" s="29"/>
    </row>
    <row r="624" spans="1:12" ht="13">
      <c r="A624" s="70"/>
      <c r="B624" s="70"/>
      <c r="L624" s="29"/>
    </row>
    <row r="625" spans="1:12" ht="13">
      <c r="A625" s="70"/>
      <c r="B625" s="70"/>
      <c r="L625" s="29"/>
    </row>
    <row r="626" spans="1:12" ht="13">
      <c r="A626" s="70"/>
      <c r="B626" s="70"/>
      <c r="L626" s="29"/>
    </row>
    <row r="627" spans="1:12" ht="13">
      <c r="A627" s="70"/>
      <c r="B627" s="70"/>
      <c r="L627" s="29"/>
    </row>
    <row r="628" spans="1:12" ht="13">
      <c r="A628" s="70"/>
      <c r="B628" s="70"/>
      <c r="L628" s="29"/>
    </row>
    <row r="629" spans="1:12" ht="13">
      <c r="A629" s="70"/>
      <c r="B629" s="70"/>
      <c r="L629" s="29"/>
    </row>
    <row r="630" spans="1:12" ht="13">
      <c r="A630" s="70"/>
      <c r="B630" s="70"/>
      <c r="L630" s="29"/>
    </row>
    <row r="631" spans="1:12" ht="13">
      <c r="A631" s="70"/>
      <c r="B631" s="70"/>
      <c r="L631" s="29"/>
    </row>
    <row r="632" spans="1:12" ht="13">
      <c r="A632" s="70"/>
      <c r="B632" s="70"/>
      <c r="L632" s="29"/>
    </row>
    <row r="633" spans="1:12" ht="13">
      <c r="A633" s="70"/>
      <c r="B633" s="70"/>
      <c r="L633" s="29"/>
    </row>
    <row r="634" spans="1:12" ht="13">
      <c r="A634" s="70"/>
      <c r="B634" s="70"/>
      <c r="L634" s="29"/>
    </row>
    <row r="635" spans="1:12" ht="13">
      <c r="A635" s="70"/>
      <c r="B635" s="70"/>
      <c r="L635" s="29"/>
    </row>
    <row r="636" spans="1:12" ht="13">
      <c r="A636" s="70"/>
      <c r="B636" s="70"/>
      <c r="L636" s="29"/>
    </row>
    <row r="637" spans="1:12" ht="13">
      <c r="A637" s="70"/>
      <c r="B637" s="70"/>
      <c r="L637" s="29"/>
    </row>
    <row r="638" spans="1:12" ht="13">
      <c r="A638" s="70"/>
      <c r="B638" s="70"/>
      <c r="L638" s="29"/>
    </row>
    <row r="639" spans="1:12" ht="13">
      <c r="A639" s="70"/>
      <c r="B639" s="70"/>
      <c r="L639" s="29"/>
    </row>
    <row r="640" spans="1:12" ht="13">
      <c r="A640" s="70"/>
      <c r="B640" s="70"/>
      <c r="L640" s="29"/>
    </row>
    <row r="641" spans="1:12" ht="13">
      <c r="A641" s="70"/>
      <c r="B641" s="70"/>
      <c r="L641" s="29"/>
    </row>
    <row r="642" spans="1:12" ht="13">
      <c r="A642" s="70"/>
      <c r="B642" s="70"/>
      <c r="L642" s="29"/>
    </row>
    <row r="643" spans="1:12" ht="13">
      <c r="A643" s="70"/>
      <c r="B643" s="70"/>
      <c r="L643" s="29"/>
    </row>
    <row r="644" spans="1:12" ht="13">
      <c r="A644" s="70"/>
      <c r="B644" s="70"/>
      <c r="L644" s="29"/>
    </row>
    <row r="645" spans="1:12" ht="13">
      <c r="A645" s="70"/>
      <c r="B645" s="70"/>
      <c r="L645" s="29"/>
    </row>
    <row r="646" spans="1:12" ht="13">
      <c r="A646" s="70"/>
      <c r="B646" s="70"/>
      <c r="L646" s="29"/>
    </row>
    <row r="647" spans="1:12" ht="13">
      <c r="A647" s="70"/>
      <c r="B647" s="70"/>
      <c r="L647" s="29"/>
    </row>
    <row r="648" spans="1:12" ht="13">
      <c r="A648" s="70"/>
      <c r="B648" s="70"/>
      <c r="L648" s="29"/>
    </row>
    <row r="649" spans="1:12" ht="13">
      <c r="A649" s="70"/>
      <c r="B649" s="70"/>
      <c r="L649" s="29"/>
    </row>
    <row r="650" spans="1:12" ht="13">
      <c r="A650" s="70"/>
      <c r="B650" s="70"/>
      <c r="L650" s="29"/>
    </row>
    <row r="651" spans="1:12" ht="13">
      <c r="A651" s="70"/>
      <c r="B651" s="70"/>
      <c r="L651" s="29"/>
    </row>
    <row r="652" spans="1:12" ht="13">
      <c r="A652" s="70"/>
      <c r="B652" s="70"/>
      <c r="L652" s="29"/>
    </row>
    <row r="653" spans="1:12" ht="13">
      <c r="A653" s="70"/>
      <c r="B653" s="70"/>
      <c r="L653" s="29"/>
    </row>
    <row r="654" spans="1:12" ht="13">
      <c r="A654" s="70"/>
      <c r="B654" s="70"/>
      <c r="L654" s="29"/>
    </row>
    <row r="655" spans="1:12" ht="13">
      <c r="A655" s="70"/>
      <c r="B655" s="70"/>
      <c r="L655" s="29"/>
    </row>
    <row r="656" spans="1:12" ht="13">
      <c r="A656" s="70"/>
      <c r="B656" s="70"/>
      <c r="L656" s="29"/>
    </row>
    <row r="657" spans="1:12" ht="13">
      <c r="A657" s="70"/>
      <c r="B657" s="70"/>
      <c r="L657" s="29"/>
    </row>
    <row r="658" spans="1:12" ht="13">
      <c r="A658" s="70"/>
      <c r="B658" s="70"/>
      <c r="L658" s="29"/>
    </row>
    <row r="659" spans="1:12" ht="13">
      <c r="A659" s="70"/>
      <c r="B659" s="70"/>
      <c r="L659" s="29"/>
    </row>
    <row r="660" spans="1:12" ht="13">
      <c r="A660" s="70"/>
      <c r="B660" s="70"/>
      <c r="L660" s="29"/>
    </row>
    <row r="661" spans="1:12" ht="13">
      <c r="A661" s="70"/>
      <c r="B661" s="70"/>
      <c r="L661" s="29"/>
    </row>
    <row r="662" spans="1:12" ht="13">
      <c r="A662" s="70"/>
      <c r="B662" s="70"/>
      <c r="L662" s="29"/>
    </row>
    <row r="663" spans="1:12" ht="13">
      <c r="A663" s="70"/>
      <c r="B663" s="70"/>
      <c r="L663" s="29"/>
    </row>
    <row r="664" spans="1:12" ht="13">
      <c r="A664" s="70"/>
      <c r="B664" s="70"/>
      <c r="L664" s="29"/>
    </row>
    <row r="665" spans="1:12" ht="13">
      <c r="A665" s="70"/>
      <c r="B665" s="70"/>
      <c r="L665" s="29"/>
    </row>
    <row r="666" spans="1:12" ht="13">
      <c r="A666" s="70"/>
      <c r="B666" s="70"/>
      <c r="L666" s="29"/>
    </row>
    <row r="667" spans="1:12" ht="13">
      <c r="A667" s="70"/>
      <c r="B667" s="70"/>
      <c r="L667" s="29"/>
    </row>
    <row r="668" spans="1:12" ht="13">
      <c r="A668" s="70"/>
      <c r="B668" s="70"/>
      <c r="L668" s="29"/>
    </row>
    <row r="669" spans="1:12" ht="13">
      <c r="A669" s="70"/>
      <c r="B669" s="70"/>
      <c r="L669" s="29"/>
    </row>
    <row r="670" spans="1:12" ht="13">
      <c r="A670" s="70"/>
      <c r="B670" s="70"/>
      <c r="L670" s="29"/>
    </row>
    <row r="671" spans="1:12" ht="13">
      <c r="A671" s="70"/>
      <c r="B671" s="70"/>
      <c r="L671" s="29"/>
    </row>
    <row r="672" spans="1:12" ht="13">
      <c r="A672" s="70"/>
      <c r="B672" s="70"/>
      <c r="L672" s="29"/>
    </row>
    <row r="673" spans="1:12" ht="13">
      <c r="A673" s="70"/>
      <c r="B673" s="70"/>
      <c r="L673" s="29"/>
    </row>
    <row r="674" spans="1:12" ht="13">
      <c r="A674" s="70"/>
      <c r="B674" s="70"/>
      <c r="L674" s="29"/>
    </row>
    <row r="675" spans="1:12" ht="13">
      <c r="A675" s="70"/>
      <c r="B675" s="70"/>
      <c r="L675" s="29"/>
    </row>
    <row r="676" spans="1:12" ht="13">
      <c r="A676" s="70"/>
      <c r="B676" s="70"/>
      <c r="L676" s="29"/>
    </row>
    <row r="677" spans="1:12" ht="13">
      <c r="A677" s="70"/>
      <c r="B677" s="70"/>
      <c r="L677" s="29"/>
    </row>
    <row r="678" spans="1:12" ht="13">
      <c r="A678" s="70"/>
      <c r="B678" s="70"/>
      <c r="L678" s="29"/>
    </row>
    <row r="679" spans="1:12" ht="13">
      <c r="A679" s="70"/>
      <c r="B679" s="70"/>
      <c r="L679" s="29"/>
    </row>
    <row r="680" spans="1:12" ht="13">
      <c r="A680" s="70"/>
      <c r="B680" s="70"/>
      <c r="L680" s="29"/>
    </row>
    <row r="681" spans="1:12" ht="13">
      <c r="A681" s="70"/>
      <c r="B681" s="70"/>
      <c r="L681" s="29"/>
    </row>
    <row r="682" spans="1:12" ht="13">
      <c r="A682" s="70"/>
      <c r="B682" s="70"/>
      <c r="L682" s="29"/>
    </row>
    <row r="683" spans="1:12" ht="13">
      <c r="A683" s="70"/>
      <c r="B683" s="70"/>
      <c r="L683" s="29"/>
    </row>
    <row r="684" spans="1:12" ht="13">
      <c r="A684" s="70"/>
      <c r="B684" s="70"/>
      <c r="L684" s="29"/>
    </row>
    <row r="685" spans="1:12" ht="13">
      <c r="A685" s="70"/>
      <c r="B685" s="70"/>
      <c r="L685" s="29"/>
    </row>
    <row r="686" spans="1:12" ht="13">
      <c r="A686" s="70"/>
      <c r="B686" s="70"/>
      <c r="L686" s="29"/>
    </row>
    <row r="687" spans="1:12" ht="13">
      <c r="A687" s="70"/>
      <c r="B687" s="70"/>
      <c r="L687" s="29"/>
    </row>
    <row r="688" spans="1:12" ht="13">
      <c r="A688" s="70"/>
      <c r="B688" s="70"/>
      <c r="L688" s="29"/>
    </row>
    <row r="689" spans="1:12" ht="13">
      <c r="A689" s="70"/>
      <c r="B689" s="70"/>
      <c r="L689" s="29"/>
    </row>
    <row r="690" spans="1:12" ht="13">
      <c r="A690" s="70"/>
      <c r="B690" s="70"/>
      <c r="L690" s="29"/>
    </row>
    <row r="691" spans="1:12" ht="13">
      <c r="A691" s="70"/>
      <c r="B691" s="70"/>
      <c r="L691" s="29"/>
    </row>
    <row r="692" spans="1:12" ht="13">
      <c r="A692" s="70"/>
      <c r="B692" s="70"/>
      <c r="L692" s="29"/>
    </row>
    <row r="693" spans="1:12" ht="13">
      <c r="A693" s="70"/>
      <c r="B693" s="70"/>
      <c r="L693" s="29"/>
    </row>
    <row r="694" spans="1:12" ht="13">
      <c r="A694" s="70"/>
      <c r="B694" s="70"/>
      <c r="L694" s="29"/>
    </row>
    <row r="695" spans="1:12" ht="13">
      <c r="A695" s="70"/>
      <c r="B695" s="70"/>
      <c r="L695" s="29"/>
    </row>
    <row r="696" spans="1:12" ht="13">
      <c r="A696" s="70"/>
      <c r="B696" s="70"/>
      <c r="L696" s="29"/>
    </row>
    <row r="697" spans="1:12" ht="13">
      <c r="A697" s="70"/>
      <c r="B697" s="70"/>
      <c r="L697" s="29"/>
    </row>
    <row r="698" spans="1:12" ht="13">
      <c r="A698" s="70"/>
      <c r="B698" s="70"/>
      <c r="L698" s="29"/>
    </row>
    <row r="699" spans="1:12" ht="13">
      <c r="A699" s="70"/>
      <c r="B699" s="70"/>
      <c r="L699" s="29"/>
    </row>
    <row r="700" spans="1:12" ht="13">
      <c r="A700" s="70"/>
      <c r="B700" s="70"/>
      <c r="L700" s="29"/>
    </row>
    <row r="701" spans="1:12" ht="13">
      <c r="A701" s="70"/>
      <c r="B701" s="70"/>
      <c r="L701" s="29"/>
    </row>
    <row r="702" spans="1:12" ht="13">
      <c r="A702" s="70"/>
      <c r="B702" s="70"/>
      <c r="L702" s="29"/>
    </row>
    <row r="703" spans="1:12" ht="13">
      <c r="A703" s="70"/>
      <c r="B703" s="70"/>
      <c r="L703" s="29"/>
    </row>
    <row r="704" spans="1:12" ht="13">
      <c r="A704" s="70"/>
      <c r="B704" s="70"/>
      <c r="L704" s="29"/>
    </row>
    <row r="705" spans="1:12" ht="13">
      <c r="A705" s="70"/>
      <c r="B705" s="70"/>
      <c r="L705" s="29"/>
    </row>
    <row r="706" spans="1:12" ht="13">
      <c r="A706" s="70"/>
      <c r="B706" s="70"/>
      <c r="L706" s="29"/>
    </row>
    <row r="707" spans="1:12" ht="13">
      <c r="A707" s="70"/>
      <c r="B707" s="70"/>
      <c r="L707" s="29"/>
    </row>
    <row r="708" spans="1:12" ht="13">
      <c r="A708" s="70"/>
      <c r="B708" s="70"/>
      <c r="L708" s="29"/>
    </row>
    <row r="709" spans="1:12" ht="13">
      <c r="A709" s="70"/>
      <c r="B709" s="70"/>
      <c r="L709" s="29"/>
    </row>
    <row r="710" spans="1:12" ht="13">
      <c r="A710" s="70"/>
      <c r="B710" s="70"/>
      <c r="L710" s="29"/>
    </row>
    <row r="711" spans="1:12" ht="13">
      <c r="A711" s="70"/>
      <c r="B711" s="70"/>
      <c r="L711" s="29"/>
    </row>
    <row r="712" spans="1:12" ht="13">
      <c r="A712" s="70"/>
      <c r="B712" s="70"/>
      <c r="L712" s="29"/>
    </row>
    <row r="713" spans="1:12" ht="13">
      <c r="A713" s="70"/>
      <c r="B713" s="70"/>
      <c r="L713" s="29"/>
    </row>
    <row r="714" spans="1:12" ht="13">
      <c r="A714" s="70"/>
      <c r="B714" s="70"/>
      <c r="L714" s="29"/>
    </row>
    <row r="715" spans="1:12" ht="13">
      <c r="A715" s="70"/>
      <c r="B715" s="70"/>
      <c r="L715" s="29"/>
    </row>
    <row r="716" spans="1:12" ht="13">
      <c r="A716" s="70"/>
      <c r="B716" s="70"/>
      <c r="L716" s="29"/>
    </row>
    <row r="717" spans="1:12" ht="13">
      <c r="A717" s="70"/>
      <c r="B717" s="70"/>
      <c r="L717" s="29"/>
    </row>
    <row r="718" spans="1:12" ht="13">
      <c r="A718" s="70"/>
      <c r="B718" s="70"/>
      <c r="L718" s="29"/>
    </row>
    <row r="719" spans="1:12" ht="13">
      <c r="A719" s="70"/>
      <c r="B719" s="70"/>
      <c r="L719" s="29"/>
    </row>
    <row r="720" spans="1:12" ht="13">
      <c r="A720" s="70"/>
      <c r="B720" s="70"/>
      <c r="L720" s="29"/>
    </row>
    <row r="721" spans="1:12" ht="13">
      <c r="A721" s="70"/>
      <c r="B721" s="70"/>
      <c r="L721" s="29"/>
    </row>
    <row r="722" spans="1:12" ht="13">
      <c r="A722" s="70"/>
      <c r="B722" s="70"/>
      <c r="L722" s="29"/>
    </row>
    <row r="723" spans="1:12" ht="13">
      <c r="A723" s="70"/>
      <c r="B723" s="70"/>
      <c r="L723" s="29"/>
    </row>
    <row r="724" spans="1:12" ht="13">
      <c r="A724" s="70"/>
      <c r="B724" s="70"/>
      <c r="L724" s="29"/>
    </row>
    <row r="725" spans="1:12" ht="13">
      <c r="A725" s="70"/>
      <c r="B725" s="70"/>
      <c r="L725" s="29"/>
    </row>
    <row r="726" spans="1:12" ht="13">
      <c r="A726" s="70"/>
      <c r="B726" s="70"/>
      <c r="L726" s="29"/>
    </row>
    <row r="727" spans="1:12" ht="13">
      <c r="A727" s="70"/>
      <c r="B727" s="70"/>
      <c r="L727" s="29"/>
    </row>
    <row r="728" spans="1:12" ht="13">
      <c r="A728" s="70"/>
      <c r="B728" s="70"/>
      <c r="L728" s="29"/>
    </row>
    <row r="729" spans="1:12" ht="13">
      <c r="A729" s="70"/>
      <c r="B729" s="70"/>
      <c r="L729" s="29"/>
    </row>
    <row r="730" spans="1:12" ht="13">
      <c r="A730" s="70"/>
      <c r="B730" s="70"/>
      <c r="L730" s="29"/>
    </row>
    <row r="731" spans="1:12" ht="13">
      <c r="A731" s="70"/>
      <c r="B731" s="70"/>
      <c r="L731" s="29"/>
    </row>
    <row r="732" spans="1:12" ht="13">
      <c r="A732" s="70"/>
      <c r="B732" s="70"/>
      <c r="L732" s="29"/>
    </row>
    <row r="733" spans="1:12" ht="13">
      <c r="A733" s="70"/>
      <c r="B733" s="70"/>
      <c r="L733" s="29"/>
    </row>
    <row r="734" spans="1:12" ht="13">
      <c r="A734" s="70"/>
      <c r="B734" s="70"/>
      <c r="L734" s="29"/>
    </row>
    <row r="735" spans="1:12" ht="13">
      <c r="A735" s="70"/>
      <c r="B735" s="70"/>
      <c r="L735" s="29"/>
    </row>
    <row r="736" spans="1:12" ht="13">
      <c r="A736" s="70"/>
      <c r="B736" s="70"/>
      <c r="L736" s="29"/>
    </row>
    <row r="737" spans="1:12" ht="13">
      <c r="A737" s="70"/>
      <c r="B737" s="70"/>
      <c r="L737" s="29"/>
    </row>
    <row r="738" spans="1:12" ht="13">
      <c r="A738" s="70"/>
      <c r="B738" s="70"/>
      <c r="L738" s="29"/>
    </row>
    <row r="739" spans="1:12" ht="13">
      <c r="A739" s="70"/>
      <c r="B739" s="70"/>
      <c r="L739" s="29"/>
    </row>
    <row r="740" spans="1:12" ht="13">
      <c r="A740" s="70"/>
      <c r="B740" s="70"/>
      <c r="L740" s="29"/>
    </row>
    <row r="741" spans="1:12" ht="13">
      <c r="A741" s="70"/>
      <c r="B741" s="70"/>
      <c r="L741" s="29"/>
    </row>
    <row r="742" spans="1:12" ht="13">
      <c r="A742" s="70"/>
      <c r="B742" s="70"/>
      <c r="L742" s="29"/>
    </row>
    <row r="743" spans="1:12" ht="13">
      <c r="A743" s="70"/>
      <c r="B743" s="70"/>
      <c r="L743" s="29"/>
    </row>
    <row r="744" spans="1:12" ht="13">
      <c r="A744" s="70"/>
      <c r="B744" s="70"/>
      <c r="L744" s="29"/>
    </row>
    <row r="745" spans="1:12" ht="13">
      <c r="A745" s="70"/>
      <c r="B745" s="70"/>
      <c r="L745" s="29"/>
    </row>
    <row r="746" spans="1:12" ht="13">
      <c r="A746" s="70"/>
      <c r="B746" s="70"/>
      <c r="L746" s="29"/>
    </row>
    <row r="747" spans="1:12" ht="13">
      <c r="A747" s="70"/>
      <c r="B747" s="70"/>
      <c r="L747" s="29"/>
    </row>
    <row r="748" spans="1:12" ht="13">
      <c r="A748" s="70"/>
      <c r="B748" s="70"/>
      <c r="L748" s="29"/>
    </row>
    <row r="749" spans="1:12" ht="13">
      <c r="A749" s="70"/>
      <c r="B749" s="70"/>
      <c r="L749" s="29"/>
    </row>
    <row r="750" spans="1:12" ht="13">
      <c r="A750" s="70"/>
      <c r="B750" s="70"/>
      <c r="L750" s="29"/>
    </row>
    <row r="751" spans="1:12" ht="13">
      <c r="A751" s="70"/>
      <c r="B751" s="70"/>
      <c r="L751" s="29"/>
    </row>
    <row r="752" spans="1:12" ht="13">
      <c r="A752" s="70"/>
      <c r="B752" s="70"/>
      <c r="L752" s="29"/>
    </row>
    <row r="753" spans="1:12" ht="13">
      <c r="A753" s="70"/>
      <c r="B753" s="70"/>
      <c r="L753" s="29"/>
    </row>
    <row r="754" spans="1:12" ht="13">
      <c r="A754" s="70"/>
      <c r="B754" s="70"/>
      <c r="L754" s="29"/>
    </row>
    <row r="755" spans="1:12" ht="13">
      <c r="A755" s="70"/>
      <c r="B755" s="70"/>
      <c r="L755" s="29"/>
    </row>
    <row r="756" spans="1:12" ht="13">
      <c r="A756" s="70"/>
      <c r="B756" s="70"/>
      <c r="L756" s="29"/>
    </row>
    <row r="757" spans="1:12" ht="13">
      <c r="A757" s="70"/>
      <c r="B757" s="70"/>
      <c r="L757" s="29"/>
    </row>
    <row r="758" spans="1:12" ht="13">
      <c r="A758" s="70"/>
      <c r="B758" s="70"/>
      <c r="L758" s="29"/>
    </row>
    <row r="759" spans="1:12" ht="13">
      <c r="A759" s="70"/>
      <c r="B759" s="70"/>
      <c r="L759" s="29"/>
    </row>
    <row r="760" spans="1:12" ht="13">
      <c r="A760" s="70"/>
      <c r="B760" s="70"/>
      <c r="L760" s="29"/>
    </row>
    <row r="761" spans="1:12" ht="13">
      <c r="A761" s="70"/>
      <c r="B761" s="70"/>
      <c r="L761" s="29"/>
    </row>
    <row r="762" spans="1:12" ht="13">
      <c r="A762" s="70"/>
      <c r="B762" s="70"/>
      <c r="L762" s="29"/>
    </row>
    <row r="763" spans="1:12" ht="13">
      <c r="A763" s="70"/>
      <c r="B763" s="70"/>
      <c r="L763" s="29"/>
    </row>
    <row r="764" spans="1:12" ht="13">
      <c r="A764" s="70"/>
      <c r="B764" s="70"/>
      <c r="L764" s="29"/>
    </row>
    <row r="765" spans="1:12" ht="13">
      <c r="A765" s="70"/>
      <c r="B765" s="70"/>
      <c r="L765" s="29"/>
    </row>
    <row r="766" spans="1:12" ht="13">
      <c r="A766" s="70"/>
      <c r="B766" s="70"/>
      <c r="L766" s="29"/>
    </row>
    <row r="767" spans="1:12" ht="13">
      <c r="A767" s="70"/>
      <c r="B767" s="70"/>
      <c r="L767" s="29"/>
    </row>
    <row r="768" spans="1:12" ht="13">
      <c r="A768" s="70"/>
      <c r="B768" s="70"/>
      <c r="L768" s="29"/>
    </row>
    <row r="769" spans="1:12" ht="13">
      <c r="A769" s="70"/>
      <c r="B769" s="70"/>
      <c r="L769" s="29"/>
    </row>
    <row r="770" spans="1:12" ht="13">
      <c r="A770" s="70"/>
      <c r="B770" s="70"/>
      <c r="L770" s="29"/>
    </row>
    <row r="771" spans="1:12" ht="13">
      <c r="A771" s="70"/>
      <c r="B771" s="70"/>
      <c r="L771" s="29"/>
    </row>
    <row r="772" spans="1:12" ht="13">
      <c r="A772" s="70"/>
      <c r="B772" s="70"/>
      <c r="L772" s="29"/>
    </row>
    <row r="773" spans="1:12" ht="13">
      <c r="A773" s="70"/>
      <c r="B773" s="70"/>
      <c r="L773" s="29"/>
    </row>
    <row r="774" spans="1:12" ht="13">
      <c r="A774" s="70"/>
      <c r="B774" s="70"/>
      <c r="L774" s="29"/>
    </row>
    <row r="775" spans="1:12" ht="13">
      <c r="A775" s="70"/>
      <c r="B775" s="70"/>
      <c r="L775" s="29"/>
    </row>
    <row r="776" spans="1:12" ht="13">
      <c r="A776" s="70"/>
      <c r="B776" s="70"/>
      <c r="L776" s="29"/>
    </row>
    <row r="777" spans="1:12" ht="13">
      <c r="A777" s="70"/>
      <c r="B777" s="70"/>
      <c r="L777" s="29"/>
    </row>
    <row r="778" spans="1:12" ht="13">
      <c r="A778" s="70"/>
      <c r="B778" s="70"/>
      <c r="L778" s="29"/>
    </row>
    <row r="779" spans="1:12" ht="13">
      <c r="A779" s="70"/>
      <c r="B779" s="70"/>
      <c r="L779" s="29"/>
    </row>
    <row r="780" spans="1:12" ht="13">
      <c r="A780" s="70"/>
      <c r="B780" s="70"/>
      <c r="L780" s="29"/>
    </row>
    <row r="781" spans="1:12" ht="13">
      <c r="A781" s="70"/>
      <c r="B781" s="70"/>
      <c r="L781" s="29"/>
    </row>
    <row r="782" spans="1:12" ht="13">
      <c r="A782" s="70"/>
      <c r="B782" s="70"/>
      <c r="L782" s="29"/>
    </row>
    <row r="783" spans="1:12" ht="13">
      <c r="A783" s="70"/>
      <c r="B783" s="70"/>
      <c r="L783" s="29"/>
    </row>
    <row r="784" spans="1:12" ht="13">
      <c r="A784" s="70"/>
      <c r="B784" s="70"/>
      <c r="L784" s="29"/>
    </row>
    <row r="785" spans="1:12" ht="13">
      <c r="A785" s="70"/>
      <c r="B785" s="70"/>
      <c r="L785" s="29"/>
    </row>
    <row r="786" spans="1:12" ht="13">
      <c r="A786" s="70"/>
      <c r="B786" s="70"/>
      <c r="L786" s="29"/>
    </row>
    <row r="787" spans="1:12" ht="13">
      <c r="A787" s="70"/>
      <c r="B787" s="70"/>
      <c r="L787" s="29"/>
    </row>
    <row r="788" spans="1:12" ht="13">
      <c r="A788" s="70"/>
      <c r="B788" s="70"/>
      <c r="L788" s="29"/>
    </row>
    <row r="789" spans="1:12" ht="13">
      <c r="A789" s="70"/>
      <c r="B789" s="70"/>
      <c r="L789" s="29"/>
    </row>
    <row r="790" spans="1:12" ht="13">
      <c r="A790" s="70"/>
      <c r="B790" s="70"/>
      <c r="L790" s="29"/>
    </row>
    <row r="791" spans="1:12" ht="13">
      <c r="A791" s="70"/>
      <c r="B791" s="70"/>
      <c r="L791" s="29"/>
    </row>
    <row r="792" spans="1:12" ht="13">
      <c r="A792" s="70"/>
      <c r="B792" s="70"/>
      <c r="L792" s="29"/>
    </row>
    <row r="793" spans="1:12" ht="13">
      <c r="A793" s="70"/>
      <c r="B793" s="70"/>
      <c r="L793" s="29"/>
    </row>
    <row r="794" spans="1:12" ht="13">
      <c r="A794" s="70"/>
      <c r="B794" s="70"/>
      <c r="L794" s="29"/>
    </row>
    <row r="795" spans="1:12" ht="13">
      <c r="A795" s="70"/>
      <c r="B795" s="70"/>
      <c r="L795" s="29"/>
    </row>
    <row r="796" spans="1:12" ht="13">
      <c r="A796" s="70"/>
      <c r="B796" s="70"/>
      <c r="L796" s="29"/>
    </row>
    <row r="797" spans="1:12" ht="13">
      <c r="A797" s="70"/>
      <c r="B797" s="70"/>
      <c r="L797" s="29"/>
    </row>
    <row r="798" spans="1:12" ht="13">
      <c r="A798" s="70"/>
      <c r="B798" s="70"/>
      <c r="L798" s="29"/>
    </row>
    <row r="799" spans="1:12" ht="13">
      <c r="A799" s="70"/>
      <c r="B799" s="70"/>
      <c r="L799" s="29"/>
    </row>
    <row r="800" spans="1:12" ht="13">
      <c r="A800" s="70"/>
      <c r="B800" s="70"/>
      <c r="L800" s="29"/>
    </row>
    <row r="801" spans="1:12" ht="13">
      <c r="A801" s="70"/>
      <c r="B801" s="70"/>
      <c r="L801" s="29"/>
    </row>
    <row r="802" spans="1:12" ht="13">
      <c r="A802" s="70"/>
      <c r="B802" s="70"/>
      <c r="L802" s="29"/>
    </row>
    <row r="803" spans="1:12" ht="13">
      <c r="A803" s="70"/>
      <c r="B803" s="70"/>
      <c r="L803" s="29"/>
    </row>
    <row r="804" spans="1:12" ht="13">
      <c r="A804" s="70"/>
      <c r="B804" s="70"/>
      <c r="L804" s="29"/>
    </row>
    <row r="805" spans="1:12" ht="13">
      <c r="A805" s="70"/>
      <c r="B805" s="70"/>
      <c r="L805" s="29"/>
    </row>
    <row r="806" spans="1:12" ht="13">
      <c r="A806" s="70"/>
      <c r="B806" s="70"/>
      <c r="L806" s="29"/>
    </row>
    <row r="807" spans="1:12" ht="13">
      <c r="A807" s="70"/>
      <c r="B807" s="70"/>
      <c r="L807" s="29"/>
    </row>
    <row r="808" spans="1:12" ht="13">
      <c r="A808" s="70"/>
      <c r="B808" s="70"/>
      <c r="L808" s="29"/>
    </row>
    <row r="809" spans="1:12" ht="13">
      <c r="A809" s="70"/>
      <c r="B809" s="70"/>
      <c r="L809" s="29"/>
    </row>
    <row r="810" spans="1:12" ht="13">
      <c r="A810" s="70"/>
      <c r="B810" s="70"/>
      <c r="L810" s="29"/>
    </row>
    <row r="811" spans="1:12" ht="13">
      <c r="A811" s="70"/>
      <c r="B811" s="70"/>
      <c r="L811" s="29"/>
    </row>
    <row r="812" spans="1:12" ht="13">
      <c r="A812" s="70"/>
      <c r="B812" s="70"/>
      <c r="L812" s="29"/>
    </row>
    <row r="813" spans="1:12" ht="13">
      <c r="A813" s="70"/>
      <c r="B813" s="70"/>
      <c r="L813" s="29"/>
    </row>
    <row r="814" spans="1:12" ht="13">
      <c r="A814" s="70"/>
      <c r="B814" s="70"/>
      <c r="L814" s="29"/>
    </row>
    <row r="815" spans="1:12" ht="13">
      <c r="A815" s="70"/>
      <c r="B815" s="70"/>
      <c r="L815" s="29"/>
    </row>
    <row r="816" spans="1:12" ht="13">
      <c r="A816" s="70"/>
      <c r="B816" s="70"/>
      <c r="L816" s="29"/>
    </row>
    <row r="817" spans="1:12" ht="13">
      <c r="A817" s="70"/>
      <c r="B817" s="70"/>
      <c r="L817" s="29"/>
    </row>
    <row r="818" spans="1:12" ht="13">
      <c r="A818" s="70"/>
      <c r="B818" s="70"/>
      <c r="L818" s="29"/>
    </row>
    <row r="819" spans="1:12" ht="13">
      <c r="A819" s="70"/>
      <c r="B819" s="70"/>
      <c r="L819" s="29"/>
    </row>
    <row r="820" spans="1:12" ht="13">
      <c r="A820" s="70"/>
      <c r="B820" s="70"/>
      <c r="L820" s="29"/>
    </row>
    <row r="821" spans="1:12" ht="13">
      <c r="A821" s="70"/>
      <c r="B821" s="70"/>
      <c r="L821" s="29"/>
    </row>
    <row r="822" spans="1:12" ht="13">
      <c r="A822" s="70"/>
      <c r="B822" s="70"/>
      <c r="L822" s="29"/>
    </row>
    <row r="823" spans="1:12" ht="13">
      <c r="A823" s="70"/>
      <c r="B823" s="70"/>
      <c r="L823" s="29"/>
    </row>
    <row r="824" spans="1:12" ht="13">
      <c r="A824" s="70"/>
      <c r="B824" s="70"/>
      <c r="L824" s="29"/>
    </row>
    <row r="825" spans="1:12" ht="13">
      <c r="A825" s="70"/>
      <c r="B825" s="70"/>
      <c r="L825" s="29"/>
    </row>
    <row r="826" spans="1:12" ht="13">
      <c r="A826" s="70"/>
      <c r="B826" s="70"/>
      <c r="L826" s="29"/>
    </row>
    <row r="827" spans="1:12" ht="13">
      <c r="A827" s="70"/>
      <c r="B827" s="70"/>
      <c r="L827" s="29"/>
    </row>
    <row r="828" spans="1:12" ht="13">
      <c r="A828" s="70"/>
      <c r="B828" s="70"/>
      <c r="L828" s="29"/>
    </row>
    <row r="829" spans="1:12" ht="13">
      <c r="A829" s="70"/>
      <c r="B829" s="70"/>
      <c r="L829" s="29"/>
    </row>
    <row r="830" spans="1:12" ht="13">
      <c r="A830" s="70"/>
      <c r="B830" s="70"/>
      <c r="L830" s="29"/>
    </row>
    <row r="831" spans="1:12" ht="13">
      <c r="A831" s="70"/>
      <c r="B831" s="70"/>
      <c r="L831" s="29"/>
    </row>
    <row r="832" spans="1:12" ht="13">
      <c r="A832" s="70"/>
      <c r="B832" s="70"/>
      <c r="L832" s="29"/>
    </row>
    <row r="833" spans="1:12" ht="13">
      <c r="A833" s="70"/>
      <c r="B833" s="70"/>
      <c r="L833" s="29"/>
    </row>
    <row r="834" spans="1:12" ht="13">
      <c r="A834" s="70"/>
      <c r="B834" s="70"/>
      <c r="L834" s="29"/>
    </row>
    <row r="835" spans="1:12" ht="13">
      <c r="A835" s="70"/>
      <c r="B835" s="70"/>
      <c r="L835" s="29"/>
    </row>
    <row r="836" spans="1:12" ht="13">
      <c r="A836" s="70"/>
      <c r="B836" s="70"/>
      <c r="L836" s="29"/>
    </row>
    <row r="837" spans="1:12" ht="13">
      <c r="A837" s="70"/>
      <c r="B837" s="70"/>
      <c r="L837" s="29"/>
    </row>
    <row r="838" spans="1:12" ht="13">
      <c r="A838" s="70"/>
      <c r="B838" s="70"/>
      <c r="L838" s="29"/>
    </row>
    <row r="839" spans="1:12" ht="13">
      <c r="A839" s="70"/>
      <c r="B839" s="70"/>
      <c r="L839" s="29"/>
    </row>
    <row r="840" spans="1:12" ht="13">
      <c r="A840" s="70"/>
      <c r="B840" s="70"/>
      <c r="L840" s="29"/>
    </row>
    <row r="841" spans="1:12" ht="13">
      <c r="A841" s="70"/>
      <c r="B841" s="70"/>
      <c r="L841" s="29"/>
    </row>
    <row r="842" spans="1:12" ht="13">
      <c r="A842" s="70"/>
      <c r="B842" s="70"/>
      <c r="L842" s="29"/>
    </row>
    <row r="843" spans="1:12" ht="13">
      <c r="A843" s="70"/>
      <c r="B843" s="70"/>
      <c r="L843" s="29"/>
    </row>
    <row r="844" spans="1:12" ht="13">
      <c r="A844" s="70"/>
      <c r="B844" s="70"/>
      <c r="L844" s="29"/>
    </row>
    <row r="845" spans="1:12" ht="13">
      <c r="A845" s="70"/>
      <c r="B845" s="70"/>
      <c r="L845" s="29"/>
    </row>
    <row r="846" spans="1:12" ht="13">
      <c r="A846" s="70"/>
      <c r="B846" s="70"/>
      <c r="L846" s="29"/>
    </row>
    <row r="847" spans="1:12" ht="13">
      <c r="A847" s="70"/>
      <c r="B847" s="70"/>
      <c r="L847" s="29"/>
    </row>
    <row r="848" spans="1:12" ht="13">
      <c r="A848" s="70"/>
      <c r="B848" s="70"/>
      <c r="L848" s="29"/>
    </row>
    <row r="849" spans="1:12" ht="13">
      <c r="A849" s="70"/>
      <c r="B849" s="70"/>
      <c r="L849" s="29"/>
    </row>
    <row r="850" spans="1:12" ht="13">
      <c r="A850" s="70"/>
      <c r="B850" s="70"/>
      <c r="L850" s="29"/>
    </row>
    <row r="851" spans="1:12" ht="13">
      <c r="A851" s="70"/>
      <c r="B851" s="70"/>
      <c r="L851" s="29"/>
    </row>
    <row r="852" spans="1:12" ht="13">
      <c r="A852" s="70"/>
      <c r="B852" s="70"/>
      <c r="L852" s="29"/>
    </row>
    <row r="853" spans="1:12" ht="13">
      <c r="A853" s="70"/>
      <c r="B853" s="70"/>
      <c r="L853" s="29"/>
    </row>
    <row r="854" spans="1:12" ht="13">
      <c r="A854" s="70"/>
      <c r="B854" s="70"/>
      <c r="L854" s="29"/>
    </row>
    <row r="855" spans="1:12" ht="13">
      <c r="A855" s="70"/>
      <c r="B855" s="70"/>
      <c r="L855" s="29"/>
    </row>
    <row r="856" spans="1:12" ht="13">
      <c r="A856" s="70"/>
      <c r="B856" s="70"/>
      <c r="L856" s="29"/>
    </row>
    <row r="857" spans="1:12" ht="13">
      <c r="A857" s="70"/>
      <c r="B857" s="70"/>
      <c r="L857" s="29"/>
    </row>
    <row r="858" spans="1:12" ht="13">
      <c r="A858" s="70"/>
      <c r="B858" s="70"/>
      <c r="L858" s="29"/>
    </row>
    <row r="859" spans="1:12" ht="13">
      <c r="A859" s="70"/>
      <c r="B859" s="70"/>
      <c r="L859" s="29"/>
    </row>
    <row r="860" spans="1:12" ht="13">
      <c r="A860" s="70"/>
      <c r="B860" s="70"/>
      <c r="L860" s="29"/>
    </row>
    <row r="861" spans="1:12" ht="13">
      <c r="A861" s="70"/>
      <c r="B861" s="70"/>
      <c r="L861" s="29"/>
    </row>
    <row r="862" spans="1:12" ht="13">
      <c r="A862" s="70"/>
      <c r="B862" s="70"/>
      <c r="L862" s="29"/>
    </row>
    <row r="863" spans="1:12" ht="13">
      <c r="A863" s="70"/>
      <c r="B863" s="70"/>
      <c r="L863" s="29"/>
    </row>
    <row r="864" spans="1:12" ht="13">
      <c r="A864" s="70"/>
      <c r="B864" s="70"/>
      <c r="L864" s="29"/>
    </row>
    <row r="865" spans="1:12" ht="13">
      <c r="A865" s="70"/>
      <c r="B865" s="70"/>
      <c r="L865" s="29"/>
    </row>
    <row r="866" spans="1:12" ht="13">
      <c r="A866" s="70"/>
      <c r="B866" s="70"/>
      <c r="L866" s="29"/>
    </row>
    <row r="867" spans="1:12" ht="13">
      <c r="A867" s="70"/>
      <c r="B867" s="70"/>
      <c r="L867" s="29"/>
    </row>
    <row r="868" spans="1:12" ht="13">
      <c r="A868" s="70"/>
      <c r="B868" s="70"/>
      <c r="L868" s="29"/>
    </row>
    <row r="869" spans="1:12" ht="13">
      <c r="A869" s="70"/>
      <c r="B869" s="70"/>
      <c r="L869" s="29"/>
    </row>
    <row r="870" spans="1:12" ht="13">
      <c r="A870" s="70"/>
      <c r="B870" s="70"/>
      <c r="L870" s="29"/>
    </row>
    <row r="871" spans="1:12" ht="13">
      <c r="A871" s="70"/>
      <c r="B871" s="70"/>
      <c r="L871" s="29"/>
    </row>
    <row r="872" spans="1:12" ht="13">
      <c r="A872" s="70"/>
      <c r="B872" s="70"/>
      <c r="L872" s="29"/>
    </row>
    <row r="873" spans="1:12" ht="13">
      <c r="A873" s="70"/>
      <c r="B873" s="70"/>
      <c r="L873" s="29"/>
    </row>
    <row r="874" spans="1:12" ht="13">
      <c r="A874" s="70"/>
      <c r="B874" s="70"/>
      <c r="L874" s="29"/>
    </row>
    <row r="875" spans="1:12" ht="13">
      <c r="A875" s="70"/>
      <c r="B875" s="70"/>
      <c r="L875" s="29"/>
    </row>
    <row r="876" spans="1:12" ht="13">
      <c r="A876" s="70"/>
      <c r="B876" s="70"/>
      <c r="L876" s="29"/>
    </row>
    <row r="877" spans="1:12" ht="13">
      <c r="A877" s="70"/>
      <c r="B877" s="70"/>
      <c r="L877" s="29"/>
    </row>
    <row r="878" spans="1:12" ht="13">
      <c r="A878" s="70"/>
      <c r="B878" s="70"/>
      <c r="L878" s="29"/>
    </row>
    <row r="879" spans="1:12" ht="13">
      <c r="A879" s="70"/>
      <c r="B879" s="70"/>
      <c r="L879" s="29"/>
    </row>
    <row r="880" spans="1:12" ht="13">
      <c r="A880" s="70"/>
      <c r="B880" s="70"/>
      <c r="L880" s="29"/>
    </row>
    <row r="881" spans="1:12" ht="13">
      <c r="A881" s="70"/>
      <c r="B881" s="70"/>
      <c r="L881" s="29"/>
    </row>
    <row r="882" spans="1:12" ht="13">
      <c r="A882" s="70"/>
      <c r="B882" s="70"/>
      <c r="L882" s="29"/>
    </row>
    <row r="883" spans="1:12" ht="13">
      <c r="A883" s="70"/>
      <c r="B883" s="70"/>
      <c r="L883" s="29"/>
    </row>
    <row r="884" spans="1:12" ht="13">
      <c r="A884" s="70"/>
      <c r="B884" s="70"/>
      <c r="L884" s="29"/>
    </row>
    <row r="885" spans="1:12" ht="13">
      <c r="A885" s="70"/>
      <c r="B885" s="70"/>
      <c r="L885" s="29"/>
    </row>
    <row r="886" spans="1:12" ht="13">
      <c r="A886" s="70"/>
      <c r="B886" s="70"/>
      <c r="L886" s="29"/>
    </row>
    <row r="887" spans="1:12" ht="13">
      <c r="A887" s="70"/>
      <c r="B887" s="70"/>
      <c r="L887" s="29"/>
    </row>
    <row r="888" spans="1:12" ht="13">
      <c r="A888" s="70"/>
      <c r="B888" s="70"/>
      <c r="L888" s="29"/>
    </row>
    <row r="889" spans="1:12" ht="13">
      <c r="A889" s="70"/>
      <c r="B889" s="70"/>
      <c r="L889" s="29"/>
    </row>
    <row r="890" spans="1:12" ht="13">
      <c r="A890" s="70"/>
      <c r="B890" s="70"/>
      <c r="L890" s="29"/>
    </row>
    <row r="891" spans="1:12" ht="13">
      <c r="A891" s="70"/>
      <c r="B891" s="70"/>
      <c r="L891" s="29"/>
    </row>
    <row r="892" spans="1:12" ht="13">
      <c r="A892" s="70"/>
      <c r="B892" s="70"/>
      <c r="L892" s="29"/>
    </row>
    <row r="893" spans="1:12" ht="13">
      <c r="A893" s="70"/>
      <c r="B893" s="70"/>
      <c r="L893" s="29"/>
    </row>
    <row r="894" spans="1:12" ht="13">
      <c r="A894" s="70"/>
      <c r="B894" s="70"/>
      <c r="L894" s="29"/>
    </row>
    <row r="895" spans="1:12" ht="13">
      <c r="A895" s="70"/>
      <c r="B895" s="70"/>
      <c r="L895" s="29"/>
    </row>
    <row r="896" spans="1:12" ht="13">
      <c r="A896" s="70"/>
      <c r="B896" s="70"/>
      <c r="L896" s="29"/>
    </row>
    <row r="897" spans="1:12" ht="13">
      <c r="A897" s="70"/>
      <c r="B897" s="70"/>
      <c r="L897" s="29"/>
    </row>
    <row r="898" spans="1:12" ht="13">
      <c r="A898" s="70"/>
      <c r="B898" s="70"/>
      <c r="L898" s="29"/>
    </row>
    <row r="899" spans="1:12" ht="13">
      <c r="A899" s="70"/>
      <c r="B899" s="70"/>
      <c r="L899" s="29"/>
    </row>
    <row r="900" spans="1:12" ht="13">
      <c r="A900" s="70"/>
      <c r="B900" s="70"/>
      <c r="L900" s="29"/>
    </row>
    <row r="901" spans="1:12" ht="13">
      <c r="A901" s="70"/>
      <c r="B901" s="70"/>
      <c r="L901" s="29"/>
    </row>
    <row r="902" spans="1:12" ht="13">
      <c r="A902" s="70"/>
      <c r="B902" s="70"/>
      <c r="L902" s="29"/>
    </row>
    <row r="903" spans="1:12" ht="13">
      <c r="A903" s="70"/>
      <c r="B903" s="70"/>
      <c r="L903" s="29"/>
    </row>
    <row r="904" spans="1:12" ht="13">
      <c r="A904" s="70"/>
      <c r="B904" s="70"/>
      <c r="L904" s="29"/>
    </row>
    <row r="905" spans="1:12" ht="13">
      <c r="A905" s="70"/>
      <c r="B905" s="70"/>
      <c r="L905" s="29"/>
    </row>
    <row r="906" spans="1:12" ht="13">
      <c r="A906" s="70"/>
      <c r="B906" s="70"/>
      <c r="L906" s="29"/>
    </row>
    <row r="907" spans="1:12" ht="13">
      <c r="A907" s="70"/>
      <c r="B907" s="70"/>
      <c r="L907" s="29"/>
    </row>
    <row r="908" spans="1:12" ht="13">
      <c r="A908" s="70"/>
      <c r="B908" s="70"/>
      <c r="L908" s="29"/>
    </row>
    <row r="909" spans="1:12" ht="13">
      <c r="A909" s="70"/>
      <c r="B909" s="70"/>
      <c r="L909" s="29"/>
    </row>
    <row r="910" spans="1:12" ht="13">
      <c r="A910" s="70"/>
      <c r="B910" s="70"/>
      <c r="L910" s="29"/>
    </row>
    <row r="911" spans="1:12" ht="13">
      <c r="A911" s="70"/>
      <c r="B911" s="70"/>
      <c r="L911" s="29"/>
    </row>
    <row r="912" spans="1:12" ht="13">
      <c r="A912" s="70"/>
      <c r="B912" s="70"/>
      <c r="L912" s="29"/>
    </row>
    <row r="913" spans="1:12" ht="13">
      <c r="A913" s="70"/>
      <c r="B913" s="70"/>
      <c r="L913" s="29"/>
    </row>
    <row r="914" spans="1:12" ht="13">
      <c r="A914" s="70"/>
      <c r="B914" s="70"/>
      <c r="L914" s="29"/>
    </row>
    <row r="915" spans="1:12" ht="13">
      <c r="A915" s="70"/>
      <c r="B915" s="70"/>
      <c r="L915" s="29"/>
    </row>
    <row r="916" spans="1:12" ht="13">
      <c r="A916" s="70"/>
      <c r="B916" s="70"/>
      <c r="L916" s="29"/>
    </row>
    <row r="917" spans="1:12" ht="13">
      <c r="A917" s="70"/>
      <c r="B917" s="70"/>
      <c r="L917" s="29"/>
    </row>
    <row r="918" spans="1:12" ht="13">
      <c r="A918" s="70"/>
      <c r="B918" s="70"/>
      <c r="L918" s="29"/>
    </row>
    <row r="919" spans="1:12" ht="13">
      <c r="A919" s="70"/>
      <c r="B919" s="70"/>
      <c r="L919" s="29"/>
    </row>
    <row r="920" spans="1:12" ht="13">
      <c r="A920" s="70"/>
      <c r="B920" s="70"/>
      <c r="L920" s="29"/>
    </row>
    <row r="921" spans="1:12" ht="13">
      <c r="A921" s="70"/>
      <c r="B921" s="70"/>
      <c r="L921" s="29"/>
    </row>
    <row r="922" spans="1:12" ht="13">
      <c r="A922" s="70"/>
      <c r="B922" s="70"/>
      <c r="L922" s="29"/>
    </row>
    <row r="923" spans="1:12" ht="13">
      <c r="A923" s="70"/>
      <c r="B923" s="70"/>
      <c r="L923" s="29"/>
    </row>
    <row r="924" spans="1:12" ht="13">
      <c r="A924" s="70"/>
      <c r="B924" s="70"/>
      <c r="L924" s="29"/>
    </row>
    <row r="925" spans="1:12" ht="13">
      <c r="A925" s="70"/>
      <c r="B925" s="70"/>
      <c r="L925" s="29"/>
    </row>
    <row r="926" spans="1:12" ht="13">
      <c r="A926" s="70"/>
      <c r="B926" s="70"/>
      <c r="L926" s="29"/>
    </row>
    <row r="927" spans="1:12" ht="13">
      <c r="A927" s="70"/>
      <c r="B927" s="70"/>
      <c r="L927" s="29"/>
    </row>
    <row r="928" spans="1:12" ht="13">
      <c r="A928" s="70"/>
      <c r="B928" s="70"/>
      <c r="L928" s="29"/>
    </row>
    <row r="929" spans="1:12" ht="13">
      <c r="A929" s="70"/>
      <c r="B929" s="70"/>
      <c r="L929" s="29"/>
    </row>
    <row r="930" spans="1:12" ht="13">
      <c r="A930" s="70"/>
      <c r="B930" s="70"/>
      <c r="L930" s="29"/>
    </row>
    <row r="931" spans="1:12" ht="13">
      <c r="A931" s="70"/>
      <c r="B931" s="70"/>
      <c r="L931" s="29"/>
    </row>
    <row r="932" spans="1:12" ht="13">
      <c r="A932" s="70"/>
      <c r="B932" s="70"/>
      <c r="L932" s="29"/>
    </row>
    <row r="933" spans="1:12" ht="13">
      <c r="A933" s="70"/>
      <c r="B933" s="70"/>
      <c r="L933" s="29"/>
    </row>
    <row r="934" spans="1:12" ht="13">
      <c r="A934" s="70"/>
      <c r="B934" s="70"/>
      <c r="L934" s="29"/>
    </row>
    <row r="935" spans="1:12" ht="13">
      <c r="A935" s="70"/>
      <c r="B935" s="70"/>
      <c r="L935" s="29"/>
    </row>
    <row r="936" spans="1:12" ht="13">
      <c r="A936" s="70"/>
      <c r="B936" s="70"/>
      <c r="L936" s="29"/>
    </row>
    <row r="937" spans="1:12" ht="13">
      <c r="A937" s="70"/>
      <c r="B937" s="70"/>
      <c r="L937" s="29"/>
    </row>
    <row r="938" spans="1:12" ht="13">
      <c r="A938" s="70"/>
      <c r="B938" s="70"/>
      <c r="L938" s="29"/>
    </row>
    <row r="939" spans="1:12" ht="13">
      <c r="A939" s="70"/>
      <c r="B939" s="70"/>
      <c r="L939" s="29"/>
    </row>
    <row r="940" spans="1:12" ht="13">
      <c r="A940" s="70"/>
      <c r="B940" s="70"/>
      <c r="L940" s="29"/>
    </row>
    <row r="941" spans="1:12" ht="13">
      <c r="A941" s="70"/>
      <c r="B941" s="70"/>
      <c r="L941" s="29"/>
    </row>
    <row r="942" spans="1:12" ht="13">
      <c r="A942" s="70"/>
      <c r="B942" s="70"/>
      <c r="L942" s="29"/>
    </row>
    <row r="943" spans="1:12" ht="13">
      <c r="A943" s="70"/>
      <c r="B943" s="70"/>
      <c r="L943" s="29"/>
    </row>
    <row r="944" spans="1:12" ht="13">
      <c r="A944" s="70"/>
      <c r="B944" s="70"/>
      <c r="L944" s="29"/>
    </row>
    <row r="945" spans="1:12" ht="13">
      <c r="A945" s="70"/>
      <c r="B945" s="70"/>
      <c r="L945" s="29"/>
    </row>
    <row r="946" spans="1:12" ht="13">
      <c r="A946" s="70"/>
      <c r="B946" s="70"/>
      <c r="L946" s="29"/>
    </row>
    <row r="947" spans="1:12" ht="13">
      <c r="A947" s="70"/>
      <c r="B947" s="70"/>
      <c r="L947" s="29"/>
    </row>
    <row r="948" spans="1:12" ht="13">
      <c r="A948" s="70"/>
      <c r="B948" s="70"/>
      <c r="L948" s="29"/>
    </row>
    <row r="949" spans="1:12" ht="13">
      <c r="A949" s="70"/>
      <c r="B949" s="70"/>
      <c r="L949" s="29"/>
    </row>
    <row r="950" spans="1:12" ht="13">
      <c r="A950" s="70"/>
      <c r="B950" s="70"/>
      <c r="L950" s="29"/>
    </row>
    <row r="951" spans="1:12" ht="13">
      <c r="A951" s="70"/>
      <c r="B951" s="70"/>
      <c r="L951" s="29"/>
    </row>
    <row r="952" spans="1:12" ht="13">
      <c r="A952" s="70"/>
      <c r="B952" s="70"/>
      <c r="L952" s="29"/>
    </row>
    <row r="953" spans="1:12" ht="13">
      <c r="A953" s="70"/>
      <c r="B953" s="70"/>
      <c r="L953" s="29"/>
    </row>
    <row r="954" spans="1:12" ht="13">
      <c r="A954" s="70"/>
      <c r="B954" s="70"/>
      <c r="L954" s="29"/>
    </row>
    <row r="955" spans="1:12" ht="13">
      <c r="A955" s="70"/>
      <c r="B955" s="70"/>
      <c r="L955" s="29"/>
    </row>
    <row r="956" spans="1:12" ht="13">
      <c r="A956" s="70"/>
      <c r="B956" s="70"/>
      <c r="L956" s="29"/>
    </row>
    <row r="957" spans="1:12" ht="13">
      <c r="A957" s="70"/>
      <c r="B957" s="70"/>
      <c r="L957" s="29"/>
    </row>
    <row r="958" spans="1:12" ht="13">
      <c r="A958" s="70"/>
      <c r="B958" s="70"/>
      <c r="L958" s="29"/>
    </row>
    <row r="959" spans="1:12" ht="13">
      <c r="A959" s="70"/>
      <c r="B959" s="70"/>
      <c r="L959" s="29"/>
    </row>
    <row r="960" spans="1:12" ht="13">
      <c r="A960" s="70"/>
      <c r="B960" s="70"/>
      <c r="L960" s="29"/>
    </row>
    <row r="961" spans="1:12" ht="13">
      <c r="A961" s="70"/>
      <c r="B961" s="70"/>
      <c r="L961" s="29"/>
    </row>
    <row r="962" spans="1:12" ht="13">
      <c r="A962" s="70"/>
      <c r="B962" s="70"/>
      <c r="L962" s="29"/>
    </row>
    <row r="963" spans="1:12" ht="13">
      <c r="A963" s="70"/>
      <c r="B963" s="70"/>
      <c r="L963" s="29"/>
    </row>
    <row r="964" spans="1:12" ht="13">
      <c r="A964" s="70"/>
      <c r="B964" s="70"/>
      <c r="L964" s="29"/>
    </row>
    <row r="965" spans="1:12" ht="13">
      <c r="A965" s="70"/>
      <c r="B965" s="70"/>
      <c r="L965" s="29"/>
    </row>
    <row r="966" spans="1:12" ht="13">
      <c r="A966" s="70"/>
      <c r="B966" s="70"/>
      <c r="L966" s="29"/>
    </row>
    <row r="967" spans="1:12" ht="13">
      <c r="A967" s="70"/>
      <c r="B967" s="70"/>
      <c r="L967" s="29"/>
    </row>
    <row r="968" spans="1:12" ht="13">
      <c r="A968" s="70"/>
      <c r="B968" s="70"/>
      <c r="L968" s="29"/>
    </row>
    <row r="969" spans="1:12" ht="13">
      <c r="A969" s="70"/>
      <c r="B969" s="70"/>
      <c r="L969" s="29"/>
    </row>
    <row r="970" spans="1:12" ht="13">
      <c r="A970" s="70"/>
      <c r="B970" s="70"/>
      <c r="L970" s="29"/>
    </row>
    <row r="971" spans="1:12" ht="13">
      <c r="A971" s="70"/>
      <c r="B971" s="70"/>
      <c r="L971" s="29"/>
    </row>
    <row r="972" spans="1:12" ht="13">
      <c r="A972" s="70"/>
      <c r="B972" s="70"/>
      <c r="L972" s="29"/>
    </row>
    <row r="973" spans="1:12" ht="13">
      <c r="A973" s="70"/>
      <c r="B973" s="70"/>
      <c r="L973" s="29"/>
    </row>
    <row r="974" spans="1:12" ht="13">
      <c r="A974" s="70"/>
      <c r="B974" s="70"/>
      <c r="L974" s="29"/>
    </row>
    <row r="975" spans="1:12" ht="13">
      <c r="A975" s="70"/>
      <c r="B975" s="70"/>
      <c r="L975" s="29"/>
    </row>
    <row r="976" spans="1:12" ht="13">
      <c r="A976" s="70"/>
      <c r="B976" s="70"/>
      <c r="L976" s="29"/>
    </row>
    <row r="977" spans="1:12" ht="13">
      <c r="A977" s="70"/>
      <c r="B977" s="70"/>
      <c r="L977" s="29"/>
    </row>
    <row r="978" spans="1:12" ht="13">
      <c r="A978" s="70"/>
      <c r="B978" s="70"/>
      <c r="L978" s="29"/>
    </row>
    <row r="979" spans="1:12" ht="13">
      <c r="A979" s="70"/>
      <c r="B979" s="70"/>
      <c r="L979" s="29"/>
    </row>
    <row r="980" spans="1:12" ht="13">
      <c r="A980" s="70"/>
      <c r="B980" s="70"/>
      <c r="L980" s="29"/>
    </row>
    <row r="981" spans="1:12" ht="13">
      <c r="A981" s="70"/>
      <c r="B981" s="70"/>
      <c r="L981" s="29"/>
    </row>
    <row r="982" spans="1:12" ht="13">
      <c r="A982" s="70"/>
      <c r="B982" s="70"/>
      <c r="L982" s="29"/>
    </row>
    <row r="983" spans="1:12" ht="13">
      <c r="A983" s="70"/>
      <c r="B983" s="70"/>
      <c r="L983" s="29"/>
    </row>
    <row r="984" spans="1:12" ht="13">
      <c r="A984" s="70"/>
      <c r="B984" s="70"/>
      <c r="L984" s="29"/>
    </row>
    <row r="985" spans="1:12" ht="13">
      <c r="A985" s="70"/>
      <c r="B985" s="70"/>
      <c r="L985" s="29"/>
    </row>
    <row r="986" spans="1:12" ht="13">
      <c r="A986" s="70"/>
      <c r="B986" s="70"/>
      <c r="L986" s="29"/>
    </row>
    <row r="987" spans="1:12" ht="13">
      <c r="A987" s="70"/>
      <c r="B987" s="70"/>
      <c r="L987" s="29"/>
    </row>
    <row r="988" spans="1:12" ht="13">
      <c r="A988" s="70"/>
      <c r="B988" s="70"/>
      <c r="L988" s="29"/>
    </row>
    <row r="989" spans="1:12" ht="13">
      <c r="A989" s="70"/>
      <c r="B989" s="70"/>
      <c r="L989" s="29"/>
    </row>
    <row r="990" spans="1:12" ht="13">
      <c r="A990" s="70"/>
      <c r="B990" s="70"/>
      <c r="L990" s="29"/>
    </row>
    <row r="991" spans="1:12" ht="13">
      <c r="A991" s="70"/>
      <c r="B991" s="70"/>
      <c r="L991" s="29"/>
    </row>
    <row r="992" spans="1:12" ht="13">
      <c r="A992" s="70"/>
      <c r="B992" s="70"/>
      <c r="L992" s="29"/>
    </row>
    <row r="993" spans="1:12" ht="13">
      <c r="A993" s="70"/>
      <c r="B993" s="70"/>
      <c r="L993" s="29"/>
    </row>
    <row r="994" spans="1:12" ht="13">
      <c r="A994" s="70"/>
      <c r="B994" s="70"/>
      <c r="L994" s="29"/>
    </row>
    <row r="995" spans="1:12" ht="13">
      <c r="A995" s="70"/>
      <c r="B995" s="70"/>
      <c r="L995" s="29"/>
    </row>
    <row r="996" spans="1:12" ht="13">
      <c r="A996" s="70"/>
      <c r="B996" s="70"/>
      <c r="L996" s="29"/>
    </row>
    <row r="997" spans="1:12" ht="13">
      <c r="A997" s="70"/>
      <c r="B997" s="70"/>
      <c r="L997" s="29"/>
    </row>
    <row r="998" spans="1:12" ht="13">
      <c r="A998" s="70"/>
      <c r="B998" s="70"/>
      <c r="L998" s="29"/>
    </row>
    <row r="999" spans="1:12" ht="13">
      <c r="A999" s="70"/>
      <c r="B999" s="70"/>
      <c r="L999" s="29"/>
    </row>
    <row r="1000" spans="1:12" ht="13">
      <c r="A1000" s="70"/>
      <c r="B1000" s="70"/>
      <c r="L1000" s="29"/>
    </row>
    <row r="1001" spans="1:12" ht="13">
      <c r="A1001" s="70"/>
      <c r="B1001" s="70"/>
      <c r="L1001" s="29"/>
    </row>
    <row r="1002" spans="1:12" ht="13">
      <c r="A1002" s="70"/>
      <c r="B1002" s="70"/>
      <c r="L1002" s="29"/>
    </row>
    <row r="1003" spans="1:12" ht="13">
      <c r="A1003" s="70"/>
      <c r="B1003" s="70"/>
      <c r="L1003" s="29"/>
    </row>
    <row r="1004" spans="1:12" ht="13">
      <c r="A1004" s="70"/>
      <c r="B1004" s="70"/>
      <c r="L1004" s="29"/>
    </row>
    <row r="1005" spans="1:12" ht="13">
      <c r="A1005" s="70"/>
      <c r="B1005" s="70"/>
      <c r="L1005" s="29"/>
    </row>
    <row r="1006" spans="1:12" ht="13">
      <c r="A1006" s="70"/>
      <c r="B1006" s="70"/>
      <c r="L1006" s="29"/>
    </row>
    <row r="1007" spans="1:12" ht="13">
      <c r="A1007" s="70"/>
      <c r="B1007" s="70"/>
      <c r="L1007" s="29"/>
    </row>
    <row r="1008" spans="1:12" ht="13">
      <c r="A1008" s="70"/>
      <c r="B1008" s="70"/>
      <c r="L1008" s="29"/>
    </row>
    <row r="1009" spans="1:12" ht="13">
      <c r="A1009" s="70"/>
      <c r="B1009" s="70"/>
      <c r="L1009" s="29"/>
    </row>
    <row r="1010" spans="1:12" ht="13">
      <c r="A1010" s="70"/>
      <c r="B1010" s="70"/>
      <c r="L1010" s="29"/>
    </row>
    <row r="1011" spans="1:12" ht="13">
      <c r="A1011" s="70"/>
      <c r="B1011" s="70"/>
      <c r="L1011" s="29"/>
    </row>
    <row r="1012" spans="1:12" ht="13">
      <c r="A1012" s="70"/>
      <c r="B1012" s="70"/>
      <c r="L1012" s="29"/>
    </row>
    <row r="1013" spans="1:12" ht="13">
      <c r="A1013" s="70"/>
      <c r="B1013" s="70"/>
      <c r="L1013" s="29"/>
    </row>
    <row r="1014" spans="1:12" ht="13">
      <c r="A1014" s="70"/>
      <c r="B1014" s="70"/>
      <c r="L1014" s="29"/>
    </row>
    <row r="1015" spans="1:12" ht="13">
      <c r="A1015" s="70"/>
      <c r="B1015" s="70"/>
      <c r="L1015" s="29"/>
    </row>
    <row r="1016" spans="1:12" ht="13">
      <c r="A1016" s="70"/>
      <c r="B1016" s="70"/>
      <c r="L1016" s="29"/>
    </row>
    <row r="1017" spans="1:12" ht="13">
      <c r="A1017" s="70"/>
      <c r="B1017" s="70"/>
      <c r="L1017" s="29"/>
    </row>
    <row r="1018" spans="1:12" ht="13">
      <c r="A1018" s="70"/>
      <c r="B1018" s="70"/>
      <c r="L1018" s="29"/>
    </row>
    <row r="1019" spans="1:12" ht="13">
      <c r="A1019" s="70"/>
      <c r="B1019" s="70"/>
      <c r="L1019" s="29"/>
    </row>
    <row r="1020" spans="1:12" ht="13">
      <c r="A1020" s="70"/>
      <c r="B1020" s="70"/>
      <c r="L1020" s="29"/>
    </row>
    <row r="1021" spans="1:12" ht="13">
      <c r="A1021" s="70"/>
      <c r="B1021" s="70"/>
      <c r="L1021" s="29"/>
    </row>
    <row r="1022" spans="1:12" ht="13">
      <c r="A1022" s="70"/>
      <c r="B1022" s="70"/>
      <c r="L1022" s="29"/>
    </row>
    <row r="1023" spans="1:12" ht="13">
      <c r="A1023" s="70"/>
      <c r="B1023" s="70"/>
      <c r="L1023" s="29"/>
    </row>
    <row r="1024" spans="1:12" ht="13">
      <c r="A1024" s="70"/>
      <c r="B1024" s="70"/>
      <c r="L1024" s="29"/>
    </row>
    <row r="1025" spans="1:12" ht="13">
      <c r="A1025" s="70"/>
      <c r="B1025" s="70"/>
      <c r="L1025" s="29"/>
    </row>
    <row r="1026" spans="1:12" ht="13">
      <c r="A1026" s="70"/>
      <c r="B1026" s="70"/>
      <c r="L1026" s="29"/>
    </row>
    <row r="1027" spans="1:12" ht="13">
      <c r="A1027" s="70"/>
      <c r="B1027" s="70"/>
      <c r="L1027" s="29"/>
    </row>
    <row r="1028" spans="1:12" ht="13">
      <c r="A1028" s="70"/>
      <c r="B1028" s="70"/>
      <c r="L1028" s="29"/>
    </row>
    <row r="1029" spans="1:12" ht="13">
      <c r="A1029" s="70"/>
      <c r="B1029" s="70"/>
      <c r="L1029" s="29"/>
    </row>
    <row r="1030" spans="1:12" ht="13">
      <c r="A1030" s="70"/>
      <c r="B1030" s="70"/>
      <c r="L1030" s="29"/>
    </row>
    <row r="1031" spans="1:12" ht="13">
      <c r="A1031" s="70"/>
      <c r="B1031" s="70"/>
      <c r="L1031" s="29"/>
    </row>
    <row r="1032" spans="1:12" ht="13">
      <c r="A1032" s="70"/>
      <c r="B1032" s="70"/>
      <c r="L1032" s="29"/>
    </row>
    <row r="1033" spans="1:12" ht="13">
      <c r="A1033" s="70"/>
      <c r="B1033" s="70"/>
      <c r="L1033" s="29"/>
    </row>
    <row r="1034" spans="1:12" ht="13">
      <c r="A1034" s="70"/>
      <c r="B1034" s="70"/>
      <c r="L1034" s="29"/>
    </row>
    <row r="1035" spans="1:12" ht="13">
      <c r="A1035" s="70"/>
      <c r="B1035" s="70"/>
      <c r="L1035" s="29"/>
    </row>
    <row r="1036" spans="1:12" ht="13">
      <c r="A1036" s="70"/>
      <c r="B1036" s="70"/>
      <c r="L1036" s="29"/>
    </row>
    <row r="1037" spans="1:12" ht="13">
      <c r="A1037" s="70"/>
      <c r="B1037" s="70"/>
      <c r="L1037" s="29"/>
    </row>
    <row r="1038" spans="1:12" ht="13">
      <c r="A1038" s="70"/>
      <c r="B1038" s="70"/>
      <c r="L1038" s="29"/>
    </row>
    <row r="1039" spans="1:12" ht="13">
      <c r="A1039" s="70"/>
      <c r="B1039" s="70"/>
      <c r="L1039" s="29"/>
    </row>
    <row r="1040" spans="1:12" ht="13">
      <c r="A1040" s="70"/>
      <c r="B1040" s="70"/>
      <c r="L1040" s="29"/>
    </row>
    <row r="1041" spans="1:12" ht="13">
      <c r="A1041" s="70"/>
      <c r="B1041" s="70"/>
      <c r="L1041" s="29"/>
    </row>
    <row r="1042" spans="1:12" ht="13">
      <c r="A1042" s="70"/>
      <c r="B1042" s="70"/>
      <c r="L1042" s="29"/>
    </row>
    <row r="1043" spans="1:12" ht="13">
      <c r="A1043" s="70"/>
      <c r="B1043" s="70"/>
      <c r="L1043" s="29"/>
    </row>
    <row r="1044" spans="1:12" ht="13">
      <c r="A1044" s="70"/>
      <c r="B1044" s="70"/>
      <c r="L1044" s="29"/>
    </row>
    <row r="1045" spans="1:12" ht="13">
      <c r="A1045" s="70"/>
      <c r="B1045" s="70"/>
      <c r="L1045" s="29"/>
    </row>
  </sheetData>
  <mergeCells count="3">
    <mergeCell ref="M3:N3"/>
    <mergeCell ref="C6:F6"/>
    <mergeCell ref="H6:K6"/>
  </mergeCells>
  <conditionalFormatting sqref="I30:I1045">
    <cfRule type="expression" dxfId="5" priority="1">
      <formula>I30&lt;&gt;I29+D30</formula>
    </cfRule>
  </conditionalFormatting>
  <conditionalFormatting sqref="J30:J1045">
    <cfRule type="expression" dxfId="4" priority="2">
      <formula>J30&lt;&gt;J29+E30</formula>
    </cfRule>
  </conditionalFormatting>
  <hyperlinks>
    <hyperlink ref="D1" r:id="rId1" xr:uid="{00000000-0004-0000-0100-000000000000}"/>
    <hyperlink ref="D3" r:id="rId2" xr:uid="{00000000-0004-0000-0100-000001000000}"/>
    <hyperlink ref="H9" r:id="rId3" xr:uid="{00000000-0004-0000-0100-000002000000}"/>
    <hyperlink ref="H10" r:id="rId4" xr:uid="{00000000-0004-0000-0100-000003000000}"/>
    <hyperlink ref="H11" r:id="rId5" xr:uid="{00000000-0004-0000-0100-000004000000}"/>
    <hyperlink ref="H12" r:id="rId6" xr:uid="{00000000-0004-0000-0100-000005000000}"/>
    <hyperlink ref="H13" r:id="rId7" xr:uid="{00000000-0004-0000-0100-000006000000}"/>
    <hyperlink ref="H14" r:id="rId8" xr:uid="{00000000-0004-0000-0100-000007000000}"/>
    <hyperlink ref="H15" r:id="rId9" xr:uid="{00000000-0004-0000-0100-000008000000}"/>
    <hyperlink ref="H16" r:id="rId10" xr:uid="{00000000-0004-0000-0100-000009000000}"/>
    <hyperlink ref="H17" r:id="rId11" xr:uid="{00000000-0004-0000-0100-00000A000000}"/>
    <hyperlink ref="H18" r:id="rId12" xr:uid="{00000000-0004-0000-0100-00000B000000}"/>
    <hyperlink ref="H19" r:id="rId13" xr:uid="{00000000-0004-0000-0100-00000C000000}"/>
    <hyperlink ref="H20" r:id="rId14" xr:uid="{00000000-0004-0000-0100-00000D000000}"/>
    <hyperlink ref="H21" r:id="rId15" xr:uid="{00000000-0004-0000-0100-00000E000000}"/>
    <hyperlink ref="H22" r:id="rId16" xr:uid="{00000000-0004-0000-0100-00000F000000}"/>
    <hyperlink ref="H23" r:id="rId17" xr:uid="{00000000-0004-0000-0100-000010000000}"/>
    <hyperlink ref="H24" r:id="rId18" xr:uid="{00000000-0004-0000-0100-000011000000}"/>
    <hyperlink ref="H25" r:id="rId19" xr:uid="{00000000-0004-0000-0100-000012000000}"/>
    <hyperlink ref="H26" r:id="rId20" xr:uid="{00000000-0004-0000-0100-000013000000}"/>
    <hyperlink ref="H27" r:id="rId21" xr:uid="{00000000-0004-0000-0100-000014000000}"/>
  </hyperlinks>
  <pageMargins left="0.7" right="0.7" top="0.75" bottom="0.75" header="0.3" footer="0.3"/>
  <drawing r:id="rId22"/>
  <legacy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CONSOLIDATED-MR</vt:lpstr>
      <vt:lpstr>Test All Test Smart</vt:lpstr>
      <vt:lpstr>Campus Health (WIP)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2020-10-08T05:29:06Z</dcterms:modified>
</cp:coreProperties>
</file>